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anning and Community Development\Planning Division\Concurrency Management\Development Monitoring Reports\2026\"/>
    </mc:Choice>
  </mc:AlternateContent>
  <xr:revisionPtr revIDLastSave="0" documentId="13_ncr:1_{54BC9EDB-74C5-4AE4-976A-0639E0EF5B17}" xr6:coauthVersionLast="47" xr6:coauthVersionMax="47" xr10:uidLastSave="{00000000-0000-0000-0000-000000000000}"/>
  <bookViews>
    <workbookView xWindow="-120" yWindow="-120" windowWidth="29040" windowHeight="15720" tabRatio="621" xr2:uid="{39AEF9D7-B7F6-44E9-AFE5-CBE3059CD2FC}"/>
  </bookViews>
  <sheets>
    <sheet name="1. Totals" sheetId="1" r:id="rId1"/>
    <sheet name="2. Traffic" sheetId="2" r:id="rId2"/>
    <sheet name="2.1 Segments Map" sheetId="12" r:id="rId3"/>
    <sheet name="3. Potable Water" sheetId="3" r:id="rId4"/>
    <sheet name="4. Sanitary Sewer" sheetId="9" r:id="rId5"/>
    <sheet name="5. Solid Waste" sheetId="10" r:id="rId6"/>
    <sheet name="6. Recreation" sheetId="11" r:id="rId7"/>
    <sheet name="7. Schools" sheetId="7" r:id="rId8"/>
    <sheet name="8. Traffic Segments" sheetId="8" r:id="rId9"/>
  </sheets>
  <definedNames>
    <definedName name="_xlnm.Print_Area" localSheetId="0">'1. Totals'!$B$2:$P$49</definedName>
    <definedName name="_xlnm.Print_Area" localSheetId="1">'2. Traffic'!$B$2:$W$54</definedName>
    <definedName name="_xlnm.Print_Area" localSheetId="2">'2.1 Segments Map'!$A$1:$O$43</definedName>
    <definedName name="_xlnm.Print_Area" localSheetId="3">'3. Potable Water'!$B$2:$E$30</definedName>
    <definedName name="_xlnm.Print_Area" localSheetId="4">'4. Sanitary Sewer'!$B$2:$E$30</definedName>
    <definedName name="_xlnm.Print_Area" localSheetId="5">'5. Solid Waste'!$B$2:$F$30</definedName>
    <definedName name="_xlnm.Print_Area" localSheetId="6">'6. Recreation'!$B$2:$Q$34</definedName>
    <definedName name="_xlnm.Print_Area" localSheetId="7">'7. Schools'!$A$1:$S$52</definedName>
    <definedName name="_xlnm.Print_Area" localSheetId="8">'8. Traffic Segments'!$B$2:$AM$51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1" l="1"/>
  <c r="E5" i="10"/>
  <c r="S41" i="2" l="1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9" i="2"/>
  <c r="S8" i="2"/>
  <c r="S7" i="2"/>
  <c r="S6" i="2"/>
  <c r="E21" i="10" l="1"/>
  <c r="J6" i="11"/>
  <c r="J24" i="11" s="1"/>
  <c r="F10" i="8"/>
  <c r="H7" i="2" s="1"/>
  <c r="I7" i="2" s="1"/>
  <c r="J7" i="2" s="1"/>
  <c r="G10" i="8"/>
  <c r="H8" i="2" s="1"/>
  <c r="I8" i="2" s="1"/>
  <c r="J8" i="2" s="1"/>
  <c r="H10" i="8"/>
  <c r="H9" i="2" s="1"/>
  <c r="I9" i="2" s="1"/>
  <c r="J9" i="2" s="1"/>
  <c r="I10" i="8"/>
  <c r="H11" i="2" s="1"/>
  <c r="I11" i="2" s="1"/>
  <c r="J11" i="2" s="1"/>
  <c r="J10" i="8"/>
  <c r="H12" i="2" s="1"/>
  <c r="I12" i="2" s="1"/>
  <c r="J12" i="2" s="1"/>
  <c r="K10" i="8"/>
  <c r="H13" i="2" s="1"/>
  <c r="I13" i="2" s="1"/>
  <c r="J13" i="2" s="1"/>
  <c r="L10" i="8"/>
  <c r="H14" i="2" s="1"/>
  <c r="I14" i="2" s="1"/>
  <c r="J14" i="2" s="1"/>
  <c r="M10" i="8"/>
  <c r="H15" i="2" s="1"/>
  <c r="I15" i="2" s="1"/>
  <c r="J15" i="2" s="1"/>
  <c r="N10" i="8"/>
  <c r="H16" i="2" s="1"/>
  <c r="I16" i="2" s="1"/>
  <c r="J16" i="2" s="1"/>
  <c r="O10" i="8"/>
  <c r="H17" i="2" s="1"/>
  <c r="I17" i="2" s="1"/>
  <c r="J17" i="2" s="1"/>
  <c r="P10" i="8"/>
  <c r="H18" i="2" s="1"/>
  <c r="I18" i="2" s="1"/>
  <c r="J18" i="2" s="1"/>
  <c r="Q10" i="8"/>
  <c r="H19" i="2" s="1"/>
  <c r="I19" i="2" s="1"/>
  <c r="J19" i="2" s="1"/>
  <c r="R10" i="8"/>
  <c r="H20" i="2" s="1"/>
  <c r="I20" i="2" s="1"/>
  <c r="J20" i="2" s="1"/>
  <c r="S10" i="8"/>
  <c r="H21" i="2" s="1"/>
  <c r="I21" i="2" s="1"/>
  <c r="J21" i="2" s="1"/>
  <c r="T10" i="8"/>
  <c r="H22" i="2" s="1"/>
  <c r="I22" i="2" s="1"/>
  <c r="J22" i="2" s="1"/>
  <c r="U10" i="8"/>
  <c r="H23" i="2" s="1"/>
  <c r="I23" i="2" s="1"/>
  <c r="J23" i="2" s="1"/>
  <c r="V10" i="8"/>
  <c r="H24" i="2" s="1"/>
  <c r="I24" i="2" s="1"/>
  <c r="J24" i="2" s="1"/>
  <c r="W10" i="8"/>
  <c r="H25" i="2" s="1"/>
  <c r="I25" i="2" s="1"/>
  <c r="J25" i="2" s="1"/>
  <c r="X10" i="8"/>
  <c r="H26" i="2" s="1"/>
  <c r="I26" i="2" s="1"/>
  <c r="J26" i="2" s="1"/>
  <c r="Y10" i="8"/>
  <c r="H28" i="2" s="1"/>
  <c r="I28" i="2" s="1"/>
  <c r="J28" i="2" s="1"/>
  <c r="Z10" i="8"/>
  <c r="H29" i="2" s="1"/>
  <c r="I29" i="2" s="1"/>
  <c r="J29" i="2" s="1"/>
  <c r="AA10" i="8"/>
  <c r="H30" i="2" s="1"/>
  <c r="I30" i="2" s="1"/>
  <c r="J30" i="2" s="1"/>
  <c r="AB10" i="8"/>
  <c r="H31" i="2" s="1"/>
  <c r="I31" i="2" s="1"/>
  <c r="J31" i="2" s="1"/>
  <c r="AC10" i="8"/>
  <c r="H32" i="2" s="1"/>
  <c r="I32" i="2" s="1"/>
  <c r="J32" i="2" s="1"/>
  <c r="AD10" i="8"/>
  <c r="H33" i="2" s="1"/>
  <c r="I33" i="2" s="1"/>
  <c r="J33" i="2" s="1"/>
  <c r="AE10" i="8"/>
  <c r="H34" i="2" s="1"/>
  <c r="I34" i="2" s="1"/>
  <c r="J34" i="2" s="1"/>
  <c r="AF10" i="8"/>
  <c r="H35" i="2" s="1"/>
  <c r="I35" i="2" s="1"/>
  <c r="J35" i="2" s="1"/>
  <c r="AG10" i="8"/>
  <c r="H36" i="2" s="1"/>
  <c r="I36" i="2" s="1"/>
  <c r="J36" i="2" s="1"/>
  <c r="AH10" i="8"/>
  <c r="H37" i="2" s="1"/>
  <c r="I37" i="2" s="1"/>
  <c r="J37" i="2" s="1"/>
  <c r="AI10" i="8"/>
  <c r="H38" i="2" s="1"/>
  <c r="I38" i="2" s="1"/>
  <c r="J38" i="2" s="1"/>
  <c r="AJ10" i="8"/>
  <c r="H39" i="2" s="1"/>
  <c r="I39" i="2" s="1"/>
  <c r="J39" i="2" s="1"/>
  <c r="AK10" i="8"/>
  <c r="H40" i="2" s="1"/>
  <c r="I40" i="2" s="1"/>
  <c r="J40" i="2" s="1"/>
  <c r="AL10" i="8"/>
  <c r="H41" i="2" s="1"/>
  <c r="I41" i="2" s="1"/>
  <c r="J41" i="2" s="1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M9" i="8"/>
  <c r="L9" i="8"/>
  <c r="K9" i="8"/>
  <c r="J9" i="8"/>
  <c r="I9" i="8"/>
  <c r="H9" i="8"/>
  <c r="G9" i="8"/>
  <c r="F9" i="8"/>
  <c r="E10" i="8"/>
  <c r="H6" i="2" s="1"/>
  <c r="I6" i="2" s="1"/>
  <c r="J6" i="2" s="1"/>
  <c r="E9" i="8"/>
  <c r="G8" i="7"/>
  <c r="F8" i="7"/>
  <c r="E8" i="7"/>
  <c r="G7" i="7"/>
  <c r="F7" i="7"/>
  <c r="E7" i="7"/>
  <c r="P31" i="11"/>
  <c r="J5" i="11" s="1"/>
  <c r="J23" i="11" s="1"/>
  <c r="P19" i="11"/>
  <c r="D5" i="11" s="1"/>
  <c r="D23" i="11" s="1"/>
  <c r="D22" i="3"/>
  <c r="D22" i="9"/>
  <c r="D21" i="9"/>
  <c r="M8" i="1"/>
  <c r="D7" i="11" s="1"/>
  <c r="J7" i="11" s="1"/>
  <c r="M7" i="1"/>
  <c r="L7" i="1"/>
  <c r="L8" i="1"/>
  <c r="D6" i="10" s="1"/>
  <c r="E6" i="10" s="1"/>
  <c r="K8" i="1"/>
  <c r="K7" i="1"/>
  <c r="J8" i="1"/>
  <c r="D7" i="3" s="1"/>
  <c r="D8" i="3" s="1"/>
  <c r="D9" i="3" s="1"/>
  <c r="J7" i="1"/>
  <c r="H8" i="1"/>
  <c r="H9" i="1" s="1"/>
  <c r="G8" i="1"/>
  <c r="G9" i="1" s="1"/>
  <c r="E8" i="1"/>
  <c r="E7" i="1"/>
  <c r="D5" i="10" l="1"/>
  <c r="D21" i="10" s="1"/>
  <c r="AF11" i="8"/>
  <c r="T35" i="2" s="1"/>
  <c r="U35" i="2" s="1"/>
  <c r="V35" i="2" s="1"/>
  <c r="X11" i="8"/>
  <c r="T26" i="2" s="1"/>
  <c r="U26" i="2" s="1"/>
  <c r="V26" i="2" s="1"/>
  <c r="P11" i="8"/>
  <c r="T18" i="2" s="1"/>
  <c r="U18" i="2" s="1"/>
  <c r="V18" i="2" s="1"/>
  <c r="H11" i="8"/>
  <c r="T9" i="2" s="1"/>
  <c r="U9" i="2" s="1"/>
  <c r="V9" i="2" s="1"/>
  <c r="E9" i="1"/>
  <c r="K9" i="1"/>
  <c r="D23" i="9" s="1"/>
  <c r="D24" i="9" s="1"/>
  <c r="D25" i="9" s="1"/>
  <c r="J11" i="8"/>
  <c r="T12" i="2" s="1"/>
  <c r="U12" i="2" s="1"/>
  <c r="V12" i="2" s="1"/>
  <c r="AH11" i="8"/>
  <c r="T37" i="2" s="1"/>
  <c r="U37" i="2" s="1"/>
  <c r="V37" i="2" s="1"/>
  <c r="Z11" i="8"/>
  <c r="T29" i="2" s="1"/>
  <c r="U29" i="2" s="1"/>
  <c r="V29" i="2" s="1"/>
  <c r="R11" i="8"/>
  <c r="T20" i="2" s="1"/>
  <c r="U20" i="2" s="1"/>
  <c r="V20" i="2" s="1"/>
  <c r="L11" i="8"/>
  <c r="T14" i="2" s="1"/>
  <c r="U14" i="2" s="1"/>
  <c r="V14" i="2" s="1"/>
  <c r="AJ11" i="8"/>
  <c r="T39" i="2" s="1"/>
  <c r="U39" i="2" s="1"/>
  <c r="V39" i="2" s="1"/>
  <c r="AB11" i="8"/>
  <c r="T31" i="2" s="1"/>
  <c r="U31" i="2" s="1"/>
  <c r="V31" i="2" s="1"/>
  <c r="T11" i="8"/>
  <c r="T22" i="2" s="1"/>
  <c r="U22" i="2" s="1"/>
  <c r="V22" i="2" s="1"/>
  <c r="F11" i="8"/>
  <c r="T7" i="2" s="1"/>
  <c r="U7" i="2" s="1"/>
  <c r="V7" i="2" s="1"/>
  <c r="AE11" i="8"/>
  <c r="T34" i="2" s="1"/>
  <c r="U34" i="2" s="1"/>
  <c r="V34" i="2" s="1"/>
  <c r="W11" i="8"/>
  <c r="T25" i="2" s="1"/>
  <c r="U25" i="2" s="1"/>
  <c r="V25" i="2" s="1"/>
  <c r="O11" i="8"/>
  <c r="T17" i="2" s="1"/>
  <c r="U17" i="2" s="1"/>
  <c r="V17" i="2" s="1"/>
  <c r="G11" i="8"/>
  <c r="T8" i="2" s="1"/>
  <c r="U8" i="2" s="1"/>
  <c r="V8" i="2" s="1"/>
  <c r="AI11" i="8"/>
  <c r="T38" i="2" s="1"/>
  <c r="U38" i="2" s="1"/>
  <c r="V38" i="2" s="1"/>
  <c r="AA11" i="8"/>
  <c r="T30" i="2" s="1"/>
  <c r="U30" i="2" s="1"/>
  <c r="V30" i="2" s="1"/>
  <c r="S11" i="8"/>
  <c r="T21" i="2" s="1"/>
  <c r="U21" i="2" s="1"/>
  <c r="V21" i="2" s="1"/>
  <c r="K11" i="8"/>
  <c r="T13" i="2" s="1"/>
  <c r="U13" i="2" s="1"/>
  <c r="V13" i="2" s="1"/>
  <c r="I11" i="8"/>
  <c r="T11" i="2" s="1"/>
  <c r="U11" i="2" s="1"/>
  <c r="V11" i="2" s="1"/>
  <c r="AG11" i="8"/>
  <c r="T36" i="2" s="1"/>
  <c r="U36" i="2" s="1"/>
  <c r="V36" i="2" s="1"/>
  <c r="Y11" i="8"/>
  <c r="T28" i="2" s="1"/>
  <c r="U28" i="2" s="1"/>
  <c r="V28" i="2" s="1"/>
  <c r="Q11" i="8"/>
  <c r="T19" i="2" s="1"/>
  <c r="U19" i="2" s="1"/>
  <c r="V19" i="2" s="1"/>
  <c r="AL11" i="8"/>
  <c r="T41" i="2" s="1"/>
  <c r="U41" i="2" s="1"/>
  <c r="V41" i="2" s="1"/>
  <c r="V11" i="8"/>
  <c r="T24" i="2" s="1"/>
  <c r="U24" i="2" s="1"/>
  <c r="V24" i="2" s="1"/>
  <c r="AK11" i="8"/>
  <c r="T40" i="2" s="1"/>
  <c r="U40" i="2" s="1"/>
  <c r="V40" i="2" s="1"/>
  <c r="AC11" i="8"/>
  <c r="T32" i="2" s="1"/>
  <c r="U32" i="2" s="1"/>
  <c r="V32" i="2" s="1"/>
  <c r="U11" i="8"/>
  <c r="T23" i="2" s="1"/>
  <c r="U23" i="2" s="1"/>
  <c r="V23" i="2" s="1"/>
  <c r="M11" i="8"/>
  <c r="T15" i="2" s="1"/>
  <c r="U15" i="2" s="1"/>
  <c r="V15" i="2" s="1"/>
  <c r="AD11" i="8"/>
  <c r="T33" i="2" s="1"/>
  <c r="U33" i="2" s="1"/>
  <c r="V33" i="2" s="1"/>
  <c r="N11" i="8"/>
  <c r="T16" i="2" s="1"/>
  <c r="U16" i="2" s="1"/>
  <c r="V16" i="2" s="1"/>
  <c r="E11" i="8"/>
  <c r="T6" i="2" s="1"/>
  <c r="U6" i="2" s="1"/>
  <c r="V6" i="2" s="1"/>
  <c r="E9" i="7"/>
  <c r="G9" i="7"/>
  <c r="F9" i="7"/>
  <c r="D7" i="9"/>
  <c r="D8" i="9" s="1"/>
  <c r="D9" i="9" s="1"/>
  <c r="J8" i="11"/>
  <c r="J9" i="11" s="1"/>
  <c r="D8" i="11"/>
  <c r="D9" i="11" s="1"/>
  <c r="D24" i="11"/>
  <c r="M9" i="1"/>
  <c r="D25" i="11" s="1"/>
  <c r="J25" i="11" s="1"/>
  <c r="J26" i="11" s="1"/>
  <c r="J27" i="11" s="1"/>
  <c r="J9" i="1"/>
  <c r="D23" i="3" s="1"/>
  <c r="D24" i="3" s="1"/>
  <c r="D25" i="3" s="1"/>
  <c r="L9" i="1"/>
  <c r="D22" i="10" s="1"/>
  <c r="E22" i="10" s="1"/>
  <c r="D26" i="11" l="1"/>
  <c r="D27" i="11" s="1"/>
</calcChain>
</file>

<file path=xl/sharedStrings.xml><?xml version="1.0" encoding="utf-8"?>
<sst xmlns="http://schemas.openxmlformats.org/spreadsheetml/2006/main" count="875" uniqueCount="309">
  <si>
    <t>Current Through:</t>
  </si>
  <si>
    <t>Certificate Granted</t>
  </si>
  <si>
    <t>PZE Process</t>
  </si>
  <si>
    <t>Project Name</t>
  </si>
  <si>
    <t>Status</t>
  </si>
  <si>
    <t>Building Permit Issued</t>
  </si>
  <si>
    <t>CO Issued</t>
  </si>
  <si>
    <t>Water (GPD)</t>
  </si>
  <si>
    <t>Sewer (GPD)</t>
  </si>
  <si>
    <t>Traffic (AADT)*</t>
  </si>
  <si>
    <t>Solid Waste (lbs/day)</t>
  </si>
  <si>
    <t>Drainage</t>
  </si>
  <si>
    <t>Parks (ac)</t>
  </si>
  <si>
    <t>Preliminary Development Orders Total</t>
  </si>
  <si>
    <t>Final Development Orders Total</t>
  </si>
  <si>
    <t>All Development Orders Total</t>
  </si>
  <si>
    <t>Table 1. Certificates of Level of Service Standard (Preliminary Development Orders) and Certificates of Concurrency Compliance (Final Development Orders)</t>
  </si>
  <si>
    <t>TOTALS</t>
  </si>
  <si>
    <t>N/A</t>
  </si>
  <si>
    <t>--</t>
  </si>
  <si>
    <t>NO</t>
  </si>
  <si>
    <t>Momentum Labs SP</t>
  </si>
  <si>
    <t>Pickert Flex Space SP</t>
  </si>
  <si>
    <t>No Action</t>
  </si>
  <si>
    <t>Final Plat Recorded</t>
  </si>
  <si>
    <t>Certificate of Occupancy Issued</t>
  </si>
  <si>
    <t>Mi Apa SP</t>
  </si>
  <si>
    <t>Wal-Mart DC #7035 SP</t>
  </si>
  <si>
    <t>Motory SP</t>
  </si>
  <si>
    <t>Tower Hill Headquarters SP</t>
  </si>
  <si>
    <t>Convergence Research Park Residential Phase 2 Final Plat</t>
  </si>
  <si>
    <t>Tomoka Fire Station SP</t>
  </si>
  <si>
    <t>Kirkland Farms Phase 1 Final Plat</t>
  </si>
  <si>
    <t>Ben E. Keith SP</t>
  </si>
  <si>
    <t>Pleasant Solar SEP &amp; SP</t>
  </si>
  <si>
    <t>Firestone SP</t>
  </si>
  <si>
    <t>Tara Baywood Phase 2 Final Plat</t>
  </si>
  <si>
    <t>Tara Forest East Phase 2 Final Plat</t>
  </si>
  <si>
    <t>Briarwood Phase 4 Final Plat</t>
  </si>
  <si>
    <t>PSP21-0010</t>
  </si>
  <si>
    <t>PSP23-0011</t>
  </si>
  <si>
    <t>PSP22-0003</t>
  </si>
  <si>
    <t>PSP22-0015</t>
  </si>
  <si>
    <t>PSP23-0001</t>
  </si>
  <si>
    <t>PSP22-0007</t>
  </si>
  <si>
    <t>PSP23-0003</t>
  </si>
  <si>
    <t>PSP23-0009</t>
  </si>
  <si>
    <t>PSP23-0017</t>
  </si>
  <si>
    <t>PSP23-0014</t>
  </si>
  <si>
    <t>NO APP #</t>
  </si>
  <si>
    <t>PSP23-0005</t>
  </si>
  <si>
    <t>PSP23-0016</t>
  </si>
  <si>
    <t>PSP24-0005</t>
  </si>
  <si>
    <t>De Minimis Impacts</t>
  </si>
  <si>
    <t>No Impact</t>
  </si>
  <si>
    <t>OK</t>
  </si>
  <si>
    <t>765 (13)</t>
  </si>
  <si>
    <t>64 (15)</t>
  </si>
  <si>
    <t>741 (5); 185 (9)</t>
  </si>
  <si>
    <t>87 (1); 131 (2); 244 (5); 419 (6); 262 (7); 26 (16); 35 (17)</t>
  </si>
  <si>
    <t>613 (4)</t>
  </si>
  <si>
    <t>518 (4); 519 (13)</t>
  </si>
  <si>
    <t>23 (6); 14 (7); 5 (16); 45 (17)</t>
  </si>
  <si>
    <t>661 (14)</t>
  </si>
  <si>
    <t>2,414 (17)</t>
  </si>
  <si>
    <t>1 (14); 1 (17)</t>
  </si>
  <si>
    <t>69 (6); 138 (7)</t>
  </si>
  <si>
    <t>386 (5); 96 (12)</t>
  </si>
  <si>
    <t>260 (5); 260 (12)</t>
  </si>
  <si>
    <t>687 (6); 69 (7); 1,084 (16)</t>
  </si>
  <si>
    <t>See Table 2.a and 2.b for aggregate impacts by segment</t>
  </si>
  <si>
    <t>System Category</t>
  </si>
  <si>
    <t>Gallons Per Day</t>
  </si>
  <si>
    <t>Available Capacity</t>
  </si>
  <si>
    <t>Percentage of Permitted Design Capacity Utilized</t>
  </si>
  <si>
    <t>Sources:</t>
  </si>
  <si>
    <t xml:space="preserve">Sources: </t>
  </si>
  <si>
    <r>
      <t xml:space="preserve">Certificates of Level of Service Standard (Preliminary Development Orders) - </t>
    </r>
    <r>
      <rPr>
        <sz val="10"/>
        <color rgb="FFFF0000"/>
        <rFont val="Neutra Text TT Bold"/>
      </rPr>
      <t>NO CAPACITY RESERVED</t>
    </r>
    <r>
      <rPr>
        <sz val="10"/>
        <color rgb="FFC00000"/>
        <rFont val="Neutra Text TT Bold"/>
      </rPr>
      <t xml:space="preserve">  </t>
    </r>
  </si>
  <si>
    <r>
      <rPr>
        <sz val="10"/>
        <color theme="1"/>
        <rFont val="Neutra Text TT Book"/>
      </rPr>
      <t>2.</t>
    </r>
    <r>
      <rPr>
        <i/>
        <sz val="10"/>
        <color theme="1"/>
        <rFont val="Neutra Text TT Book"/>
      </rPr>
      <t xml:space="preserve"> Table 1.</t>
    </r>
  </si>
  <si>
    <r>
      <t>Current Permitted Capacity</t>
    </r>
    <r>
      <rPr>
        <sz val="10"/>
        <color theme="1"/>
        <rFont val="Times New Roman"/>
        <family val="1"/>
      </rPr>
      <t>¹</t>
    </r>
  </si>
  <si>
    <r>
      <t>Less Actual Potable Water Flows</t>
    </r>
    <r>
      <rPr>
        <sz val="10"/>
        <color theme="1"/>
        <rFont val="Times New Roman"/>
        <family val="1"/>
      </rPr>
      <t>¹</t>
    </r>
  </si>
  <si>
    <r>
      <t>Reserved Capacity</t>
    </r>
    <r>
      <rPr>
        <sz val="10"/>
        <color theme="1"/>
        <rFont val="Times New Roman"/>
        <family val="1"/>
      </rPr>
      <t>²</t>
    </r>
  </si>
  <si>
    <r>
      <t>Projected Reservations &amp; Reserved Capacity</t>
    </r>
    <r>
      <rPr>
        <sz val="10"/>
        <color theme="1"/>
        <rFont val="Times New Roman"/>
        <family val="1"/>
      </rPr>
      <t>²</t>
    </r>
  </si>
  <si>
    <t>Pounds Per Day</t>
  </si>
  <si>
    <t>Tons Per Year</t>
  </si>
  <si>
    <r>
      <t>Exisiting Demand</t>
    </r>
    <r>
      <rPr>
        <sz val="10"/>
        <color theme="1"/>
        <rFont val="Times New Roman"/>
        <family val="1"/>
      </rPr>
      <t>¹</t>
    </r>
  </si>
  <si>
    <r>
      <t>New River Solid Waste Facility Anticipated Capacity</t>
    </r>
    <r>
      <rPr>
        <sz val="11"/>
        <color theme="0"/>
        <rFont val="Times New Roman"/>
        <family val="1"/>
      </rPr>
      <t>³</t>
    </r>
  </si>
  <si>
    <r>
      <rPr>
        <sz val="10"/>
        <color theme="1"/>
        <rFont val="Neutra Text TT Book"/>
      </rPr>
      <t xml:space="preserve">2. </t>
    </r>
    <r>
      <rPr>
        <i/>
        <sz val="10"/>
        <color theme="1"/>
        <rFont val="Neutra Text TT Book"/>
      </rPr>
      <t>Table 1.</t>
    </r>
  </si>
  <si>
    <r>
      <t>Less Actual Treatment Flows</t>
    </r>
    <r>
      <rPr>
        <sz val="10"/>
        <color theme="1"/>
        <rFont val="Times New Roman"/>
        <family val="1"/>
      </rPr>
      <t>¹</t>
    </r>
  </si>
  <si>
    <t>Acreage</t>
  </si>
  <si>
    <r>
      <t>Current Recreation Acreage</t>
    </r>
    <r>
      <rPr>
        <sz val="10"/>
        <color theme="1"/>
        <rFont val="Times New Roman"/>
        <family val="1"/>
      </rPr>
      <t>¹</t>
    </r>
  </si>
  <si>
    <t>City of Alachua Hal Brady Recreation Center</t>
  </si>
  <si>
    <t>Cleather Hathcock Community Center</t>
  </si>
  <si>
    <t>Swick House</t>
  </si>
  <si>
    <t>Alan Hitchcock Park (Theatre Park)</t>
  </si>
  <si>
    <t>Criswell Park</t>
  </si>
  <si>
    <t>F.E. Welch Park</t>
  </si>
  <si>
    <t>Maude Lewis Park</t>
  </si>
  <si>
    <t>Hitchcock Baseball Park at Skinner Field (Downtown City Park)</t>
  </si>
  <si>
    <t>Mebane Middle School</t>
  </si>
  <si>
    <t>Alachua Elementary School</t>
  </si>
  <si>
    <t>San Felasco Conservation Corridor</t>
  </si>
  <si>
    <t>Legacy Park (Phases 1 and 2A)</t>
  </si>
  <si>
    <t>Total</t>
  </si>
  <si>
    <t>Facility Name</t>
  </si>
  <si>
    <r>
      <t>Less Existing Demand</t>
    </r>
    <r>
      <rPr>
        <sz val="10"/>
        <color theme="1"/>
        <rFont val="Times New Roman"/>
        <family val="1"/>
      </rPr>
      <t>²</t>
    </r>
  </si>
  <si>
    <r>
      <t>Reserved Capacity</t>
    </r>
    <r>
      <rPr>
        <sz val="10"/>
        <color theme="1"/>
        <rFont val="Times New Roman"/>
        <family val="1"/>
      </rPr>
      <t>³</t>
    </r>
  </si>
  <si>
    <r>
      <t>Projected Reservations &amp; Reserved Capacity</t>
    </r>
    <r>
      <rPr>
        <sz val="10"/>
        <color theme="1"/>
        <rFont val="Times New Roman"/>
        <family val="1"/>
      </rPr>
      <t>³</t>
    </r>
  </si>
  <si>
    <r>
      <rPr>
        <sz val="10"/>
        <color theme="1"/>
        <rFont val="Neutra Text TT Book"/>
      </rPr>
      <t>3.</t>
    </r>
    <r>
      <rPr>
        <i/>
        <sz val="10"/>
        <color theme="1"/>
        <rFont val="Neutra Text TT Book"/>
      </rPr>
      <t xml:space="preserve"> Table 1.</t>
    </r>
  </si>
  <si>
    <t>Legacy Park</t>
  </si>
  <si>
    <r>
      <t>Current Improved Passive Park Acreage</t>
    </r>
    <r>
      <rPr>
        <sz val="10"/>
        <color theme="1"/>
        <rFont val="Times New Roman"/>
        <family val="1"/>
      </rPr>
      <t>¹</t>
    </r>
  </si>
  <si>
    <t>Schools</t>
  </si>
  <si>
    <t>Student Stations</t>
  </si>
  <si>
    <t>Elementary</t>
  </si>
  <si>
    <t>Middle</t>
  </si>
  <si>
    <t>High</t>
  </si>
  <si>
    <r>
      <t xml:space="preserve">Certificates of Level of Service Standard (Preliminary Development Orders) - </t>
    </r>
    <r>
      <rPr>
        <sz val="10"/>
        <color rgb="FFFF0000"/>
        <rFont val="Neutra Text TT Bold"/>
      </rPr>
      <t xml:space="preserve">NO CAPACITY RESERVED  </t>
    </r>
  </si>
  <si>
    <t>Development Type</t>
  </si>
  <si>
    <t>Multiple Family</t>
  </si>
  <si>
    <t>Single Family</t>
  </si>
  <si>
    <r>
      <t xml:space="preserve">1. </t>
    </r>
    <r>
      <rPr>
        <i/>
        <sz val="10"/>
        <color theme="1"/>
        <rFont val="Neutra Text TT Book"/>
      </rPr>
      <t>Alachua County Public Schools Five Year District Facilities Plan, 2024</t>
    </r>
  </si>
  <si>
    <t>Table 8. Traffic Impacts by Segment</t>
  </si>
  <si>
    <t>Segment 1</t>
  </si>
  <si>
    <t>Segment 2</t>
  </si>
  <si>
    <t>Segment 3</t>
  </si>
  <si>
    <t>Segment 4</t>
  </si>
  <si>
    <t>Segment 5</t>
  </si>
  <si>
    <t>Segment 6</t>
  </si>
  <si>
    <t>Segment 7</t>
  </si>
  <si>
    <t>Segment 8</t>
  </si>
  <si>
    <t>Segment 9</t>
  </si>
  <si>
    <t>Segment 10</t>
  </si>
  <si>
    <t>Segment 11</t>
  </si>
  <si>
    <t>Segment 12</t>
  </si>
  <si>
    <t>Segment 13</t>
  </si>
  <si>
    <t>Segment 14</t>
  </si>
  <si>
    <t>Segment 15</t>
  </si>
  <si>
    <t>Segment 16</t>
  </si>
  <si>
    <t>Segment 17</t>
  </si>
  <si>
    <t>I-75</t>
  </si>
  <si>
    <t>US 441</t>
  </si>
  <si>
    <t>SR 235</t>
  </si>
  <si>
    <t>CR 235</t>
  </si>
  <si>
    <t>CR 241</t>
  </si>
  <si>
    <t>CR2054</t>
  </si>
  <si>
    <t>CR 235A</t>
  </si>
  <si>
    <t>North City Limit to US 441</t>
  </si>
  <si>
    <t>US 441 to South City Limit</t>
  </si>
  <si>
    <t>MPO Boundary to CR 25A East Intersection</t>
  </si>
  <si>
    <t>SR 235 to I-75</t>
  </si>
  <si>
    <t>I-75 to CR 235A</t>
  </si>
  <si>
    <t>CR 25A East Intersection to SR 235</t>
  </si>
  <si>
    <t>CR 235A to NW 188th Street</t>
  </si>
  <si>
    <t>NW 143rd Place to US 441</t>
  </si>
  <si>
    <t>US 441 to NW 140th Street</t>
  </si>
  <si>
    <t>NW 140th Street to East City Limit</t>
  </si>
  <si>
    <t>NW 143rd Place to South City Limit</t>
  </si>
  <si>
    <t>NW SR 235 to North City Limit</t>
  </si>
  <si>
    <t>CR 235 to South City Limit</t>
  </si>
  <si>
    <t>SR 235 to West City Limit</t>
  </si>
  <si>
    <t>SR 235 to US 441</t>
  </si>
  <si>
    <t>US 441 to North City Limit</t>
  </si>
  <si>
    <t>US 441 to CR 235</t>
  </si>
  <si>
    <t>AADT</t>
  </si>
  <si>
    <t>Peak Hour</t>
  </si>
  <si>
    <r>
      <t xml:space="preserve">2. </t>
    </r>
    <r>
      <rPr>
        <i/>
        <sz val="10"/>
        <color theme="1"/>
        <rFont val="Neutra Text TT Book"/>
      </rPr>
      <t>Table 1.</t>
    </r>
  </si>
  <si>
    <t>NOTE: Table does not automatically update. Trips must be manually added to appropriate segments.</t>
  </si>
  <si>
    <t>Segment Description</t>
  </si>
  <si>
    <t>AADT/Peak Hour</t>
  </si>
  <si>
    <t>Interstate - Minimum Level of Service: C</t>
  </si>
  <si>
    <t>State Roads - Minimum Level of Service: D</t>
  </si>
  <si>
    <t>County Facilities - Minimum Level of Service: D</t>
  </si>
  <si>
    <t>From North City Limit to US 441</t>
  </si>
  <si>
    <t>From US 441 to the South City Limit</t>
  </si>
  <si>
    <t>From MPO Boundary to CR 25A East Intersection</t>
  </si>
  <si>
    <t>From CR 25A East Intersection to SR 235</t>
  </si>
  <si>
    <t>From SR 235 to I-75</t>
  </si>
  <si>
    <t>From I-75 to CR 235A</t>
  </si>
  <si>
    <t>From CR 235A to NW 188th Street</t>
  </si>
  <si>
    <t>From NW 143rd Place to US 441</t>
  </si>
  <si>
    <t>From US 441 to NW 140th Street</t>
  </si>
  <si>
    <t>From NW 140th Street to East City Limit</t>
  </si>
  <si>
    <t>U.S. Hwy 441          (4127, 3)</t>
  </si>
  <si>
    <t>U.S. Hwy 441       (106, 4)</t>
  </si>
  <si>
    <t>U.S. Hwy 441      (107, 5)</t>
  </si>
  <si>
    <t>U.S. Hwy 441    (4107, 6)</t>
  </si>
  <si>
    <t>U.S. Hwy 441         (14, 7)</t>
  </si>
  <si>
    <t>SR 235                (108, 8)</t>
  </si>
  <si>
    <t>SR 235                 (109, 9)</t>
  </si>
  <si>
    <t>SR 235      (4109/1439, 10)</t>
  </si>
  <si>
    <t>I-75                         (31, 2)</t>
  </si>
  <si>
    <t>I-75                        (32, 1)</t>
  </si>
  <si>
    <t>CR 235                      (11)</t>
  </si>
  <si>
    <t>From NW 143rd Place to South City Limit</t>
  </si>
  <si>
    <t>CR 241                      (12)</t>
  </si>
  <si>
    <t>From NW SR 235 to North City Limit</t>
  </si>
  <si>
    <t>CR 241                      (13)</t>
  </si>
  <si>
    <t>From CR 235 to South City Limit</t>
  </si>
  <si>
    <t>CR 2054                      (14)</t>
  </si>
  <si>
    <t>From SR 235 to West City Limit</t>
  </si>
  <si>
    <t>CR 2054                      (15)</t>
  </si>
  <si>
    <t>From SR 235 to US 441</t>
  </si>
  <si>
    <t>CR 235A                      (16)</t>
  </si>
  <si>
    <t>From US 441 to North City Limit</t>
  </si>
  <si>
    <t>CR 235A                      (17)</t>
  </si>
  <si>
    <t>From US 441 to CR 235</t>
  </si>
  <si>
    <t>Roadway Segment*</t>
  </si>
  <si>
    <r>
      <t>Comp Plan MSV</t>
    </r>
    <r>
      <rPr>
        <sz val="11"/>
        <color theme="0"/>
        <rFont val="Times New Roman"/>
        <family val="1"/>
      </rPr>
      <t>¹</t>
    </r>
  </si>
  <si>
    <r>
      <t>Existing Demand</t>
    </r>
    <r>
      <rPr>
        <sz val="11"/>
        <color theme="0"/>
        <rFont val="Times New Roman"/>
        <family val="1"/>
      </rPr>
      <t>²</t>
    </r>
    <r>
      <rPr>
        <sz val="11"/>
        <color theme="0"/>
        <rFont val="Calibri"/>
        <family val="2"/>
      </rPr>
      <t>´</t>
    </r>
    <r>
      <rPr>
        <sz val="11"/>
        <color theme="0"/>
        <rFont val="Times New Roman"/>
        <family val="1"/>
      </rPr>
      <t>³</t>
    </r>
  </si>
  <si>
    <t>Available Capacity**</t>
  </si>
  <si>
    <r>
      <t xml:space="preserve">1. </t>
    </r>
    <r>
      <rPr>
        <i/>
        <sz val="10"/>
        <color theme="1"/>
        <rFont val="Neutra Text TT Book"/>
      </rPr>
      <t>AADT &amp; Peak Hour Maximum Service Volumes (MSVs) calculated using LOSPLAN 2012. County facilities reflect a 10 percent reduction in the MSVs calculated within LOSPLAN 2012 as set forth in the Generalized Tables for AADT/Peak Hour Volumes, FDOT 2018 Q/LOS Handbook.</t>
    </r>
  </si>
  <si>
    <r>
      <t xml:space="preserve">4. </t>
    </r>
    <r>
      <rPr>
        <i/>
        <sz val="10"/>
        <color theme="1"/>
        <rFont val="Neutra Text TT Book"/>
      </rPr>
      <t>Table 8.</t>
    </r>
  </si>
  <si>
    <r>
      <t>Reserved Capacity</t>
    </r>
    <r>
      <rPr>
        <sz val="11"/>
        <color theme="0"/>
        <rFont val="Calibri"/>
        <family val="2"/>
      </rPr>
      <t>⁴</t>
    </r>
  </si>
  <si>
    <t>Projected &amp; Reserved  Capacity⁴</t>
  </si>
  <si>
    <t>Interstate</t>
  </si>
  <si>
    <t>State Roads</t>
  </si>
  <si>
    <t>County Facilities</t>
  </si>
  <si>
    <t>Certificates of Concurrency Compliance (Final Development Orders) - CAPACITY RESERVED</t>
  </si>
  <si>
    <t>NOTE: Table does not automatically update. Stations must be manually added to appropriate categories.</t>
  </si>
  <si>
    <r>
      <t xml:space="preserve">Table 2-a. Traffic Impacts - </t>
    </r>
    <r>
      <rPr>
        <sz val="12"/>
        <color rgb="FFFF0000"/>
        <rFont val="Neutra Text TT Bold"/>
      </rPr>
      <t>Final Development Orders</t>
    </r>
  </si>
  <si>
    <t>Table 2-c. - Roadway Segments</t>
  </si>
  <si>
    <r>
      <t xml:space="preserve">Table 3-a. Potable Water Impacts - </t>
    </r>
    <r>
      <rPr>
        <sz val="12"/>
        <color rgb="FFFF0000"/>
        <rFont val="Neutra Text TT Bold"/>
      </rPr>
      <t>Final Development Orders</t>
    </r>
  </si>
  <si>
    <r>
      <t xml:space="preserve">Table 3-b. Potable Water Impacts - </t>
    </r>
    <r>
      <rPr>
        <sz val="12"/>
        <color rgb="FFFF0000"/>
        <rFont val="Neutra Text TT Bold"/>
      </rPr>
      <t>Preliminary &amp; Final Development Orders</t>
    </r>
  </si>
  <si>
    <r>
      <t xml:space="preserve">Table 4-a. Sanitary Sewer Impacts - </t>
    </r>
    <r>
      <rPr>
        <sz val="12"/>
        <color rgb="FFFF0000"/>
        <rFont val="Neutra Text TT Bold"/>
      </rPr>
      <t>Final Development Orders</t>
    </r>
  </si>
  <si>
    <r>
      <t xml:space="preserve">Table 4-b. Sanitary Sewer Impacts - </t>
    </r>
    <r>
      <rPr>
        <sz val="12"/>
        <color rgb="FFFF0000"/>
        <rFont val="Neutra Text TT Bold"/>
      </rPr>
      <t>Preliminary &amp; Final Development Orders</t>
    </r>
  </si>
  <si>
    <r>
      <t xml:space="preserve">Table 5-a. Solid Waste Impacts - </t>
    </r>
    <r>
      <rPr>
        <sz val="12"/>
        <color rgb="FFFF0000"/>
        <rFont val="Neutra Text TT Bold"/>
      </rPr>
      <t>Final Development Orders</t>
    </r>
  </si>
  <si>
    <r>
      <t xml:space="preserve">Table 5-b. Solid Waste Impacts - </t>
    </r>
    <r>
      <rPr>
        <sz val="12"/>
        <color rgb="FFFF0000"/>
        <rFont val="Neutra Text TT Bold"/>
      </rPr>
      <t>Preliminary &amp; Final Development Orders</t>
    </r>
  </si>
  <si>
    <r>
      <t xml:space="preserve">Table 6-a. Recreation Impacts - </t>
    </r>
    <r>
      <rPr>
        <sz val="12"/>
        <color rgb="FFFF0000"/>
        <rFont val="Neutra Text TT Bold"/>
      </rPr>
      <t>Final Development Orders</t>
    </r>
  </si>
  <si>
    <r>
      <t xml:space="preserve">Table 6-b. Improved Passive Park Impacts - </t>
    </r>
    <r>
      <rPr>
        <sz val="12"/>
        <color rgb="FFFF0000"/>
        <rFont val="Neutra Text TT Bold"/>
      </rPr>
      <t>Final Development Orders</t>
    </r>
  </si>
  <si>
    <t>Table 6-e. All Recreational Facilities</t>
  </si>
  <si>
    <r>
      <t xml:space="preserve">Table 6-c. Recreation Impacts - </t>
    </r>
    <r>
      <rPr>
        <sz val="12"/>
        <color rgb="FFFF0000"/>
        <rFont val="Neutra Text TT Bold"/>
      </rPr>
      <t>Preliminary &amp; Final Development Orders</t>
    </r>
  </si>
  <si>
    <r>
      <t xml:space="preserve">Table 6-d. Improved Passive Park Impacts - </t>
    </r>
    <r>
      <rPr>
        <sz val="12"/>
        <color rgb="FFFF0000"/>
        <rFont val="Neutra Text TT Bold"/>
      </rPr>
      <t>Preliminary &amp; Final Development Orders</t>
    </r>
  </si>
  <si>
    <t>Table 6-f. Improved Passive Lands</t>
  </si>
  <si>
    <t>Table 7-a. Projects with Valid Public School Capacity Reservations</t>
  </si>
  <si>
    <t>Table 7-b. Student Generation Multipliers</t>
  </si>
  <si>
    <t>NOTE: Table does not automatically update all other tables - figures for student staions must be updated manually in Table 7-a.; figures for traffic must be updated manually in Table 8. as new certificates are granted.</t>
  </si>
  <si>
    <t>*City Comprehensive Plan Segments and other roads shown in parenthesis (see Table 2-a. and 2-b. for aggregate impacts by segment). Road segment numbers were amended in August 2020. Any projects prior to this date reflect the segment number at the time of project approval.</t>
  </si>
  <si>
    <r>
      <rPr>
        <sz val="10"/>
        <color theme="1"/>
        <rFont val="Neutra Text TT Book"/>
      </rPr>
      <t>1.</t>
    </r>
    <r>
      <rPr>
        <i/>
        <sz val="10"/>
        <color theme="1"/>
        <rFont val="Neutra Text TT Book"/>
      </rPr>
      <t xml:space="preserve"> Table 6-e.</t>
    </r>
  </si>
  <si>
    <r>
      <rPr>
        <sz val="10"/>
        <color theme="1"/>
        <rFont val="Neutra Text TT Book"/>
      </rPr>
      <t>1.</t>
    </r>
    <r>
      <rPr>
        <i/>
        <sz val="10"/>
        <color theme="1"/>
        <rFont val="Neutra Text TT Book"/>
      </rPr>
      <t xml:space="preserve"> Table 6-f.</t>
    </r>
  </si>
  <si>
    <t>Table 7-c. Elementary CSA Available FISH Capacity &amp; Level of Service</t>
  </si>
  <si>
    <t>PSP23-0008</t>
  </si>
  <si>
    <t>Rizzzo Self Storage Site Plan</t>
  </si>
  <si>
    <t>81 (3)</t>
  </si>
  <si>
    <t>Note: Blue cell is automatically updated from Table 1.; reserved flows are subject to change.</t>
  </si>
  <si>
    <t>Note: Blue cell is automatically updated from Table 1.; reserved capacity is subject to change.</t>
  </si>
  <si>
    <r>
      <t xml:space="preserve">1.  </t>
    </r>
    <r>
      <rPr>
        <i/>
        <sz val="10"/>
        <color theme="1"/>
        <rFont val="Neutra Text TT Book"/>
      </rPr>
      <t>City of Alachua Development Orders &amp; Staff Reports</t>
    </r>
    <r>
      <rPr>
        <sz val="10"/>
        <color theme="1"/>
        <rFont val="Neutra Text TT Book"/>
      </rPr>
      <t>.</t>
    </r>
  </si>
  <si>
    <r>
      <t xml:space="preserve">2. </t>
    </r>
    <r>
      <rPr>
        <i/>
        <sz val="10"/>
        <color theme="1"/>
        <rFont val="Neutra Text TT Book"/>
      </rPr>
      <t>Alachua County Public Schools</t>
    </r>
    <r>
      <rPr>
        <sz val="10"/>
        <color theme="1"/>
        <rFont val="Neutra Text TT Book"/>
      </rPr>
      <t>.</t>
    </r>
  </si>
  <si>
    <r>
      <t xml:space="preserve">1. </t>
    </r>
    <r>
      <rPr>
        <i/>
        <sz val="10"/>
        <color theme="1"/>
        <rFont val="Neutra Text TT Book"/>
      </rPr>
      <t>City of Alachua Recreation &amp; Culture Department</t>
    </r>
    <r>
      <rPr>
        <sz val="10"/>
        <color theme="1"/>
        <rFont val="Neutra Text TT Book"/>
      </rPr>
      <t>.</t>
    </r>
  </si>
  <si>
    <r>
      <t>**</t>
    </r>
    <r>
      <rPr>
        <i/>
        <sz val="10"/>
        <color theme="1"/>
        <rFont val="Neutra Text TT Book"/>
      </rPr>
      <t>Formula: Comp Plan MSV - (Existing Demand + Reserved Capacity)</t>
    </r>
    <r>
      <rPr>
        <sz val="10"/>
        <color theme="1"/>
        <rFont val="Neutra Text TT Book"/>
      </rPr>
      <t>.</t>
    </r>
  </si>
  <si>
    <t>*(FDOT Road Segment #, COA Comprehensive Plan #).</t>
  </si>
  <si>
    <r>
      <t>**</t>
    </r>
    <r>
      <rPr>
        <i/>
        <sz val="10"/>
        <color theme="1"/>
        <rFont val="Neutra Text TT Book"/>
      </rPr>
      <t>Formula: Comp Plan MSV - (Existing Demand + Projected &amp; Reserved Capacity)</t>
    </r>
    <r>
      <rPr>
        <sz val="10"/>
        <color theme="1"/>
        <rFont val="Neutra Text TT Book"/>
      </rPr>
      <t>.</t>
    </r>
  </si>
  <si>
    <t>30+ Years</t>
  </si>
  <si>
    <r>
      <t xml:space="preserve">Table 2-b. Traffic Impacts - </t>
    </r>
    <r>
      <rPr>
        <sz val="12"/>
        <color rgb="FFFF0000"/>
        <rFont val="Neutra Text TT Bold"/>
      </rPr>
      <t>Preliminary &amp;</t>
    </r>
    <r>
      <rPr>
        <sz val="12"/>
        <color theme="1"/>
        <rFont val="Neutra Text TT Bold"/>
      </rPr>
      <t xml:space="preserve"> </t>
    </r>
    <r>
      <rPr>
        <sz val="12"/>
        <color rgb="FFFF0000"/>
        <rFont val="Neutra Text TT Bold"/>
      </rPr>
      <t>Final Development Orders</t>
    </r>
  </si>
  <si>
    <t>PSP24-0014</t>
  </si>
  <si>
    <t>Tomoka Hills Golf Facility Site Plan</t>
  </si>
  <si>
    <t>PSP24-0007</t>
  </si>
  <si>
    <t>PSP24-0008</t>
  </si>
  <si>
    <t>PSP24-0009</t>
  </si>
  <si>
    <t>Fletcher Trace Phase 1 Final Plat</t>
  </si>
  <si>
    <t>Fletcher Trace Phase 2 Final Plat</t>
  </si>
  <si>
    <t>Fletcher Trace Phase 3 Final Plat</t>
  </si>
  <si>
    <t>302 (11); 151 (17)</t>
  </si>
  <si>
    <t>334 (11); 167 (17)</t>
  </si>
  <si>
    <t>349 (11); 175 (17)</t>
  </si>
  <si>
    <t>Note: Reserved capacity is automatically updated from Table 8.; reserved capacity is subject to change. Level of service is monitored for PM Peak Hour; AADT provided for informational purposes only.</t>
  </si>
  <si>
    <t>Percentage of Capacity Utilized</t>
  </si>
  <si>
    <t>PSP25-0004</t>
  </si>
  <si>
    <t>Chick-fil-A Site Plan</t>
  </si>
  <si>
    <t>940 (6); 1,175 (7); 59 (16); 59 (17)</t>
  </si>
  <si>
    <t>PSP25-0005</t>
  </si>
  <si>
    <t>63 (4); 63 (15)</t>
  </si>
  <si>
    <t>Evergen Site Plan</t>
  </si>
  <si>
    <t>Kirkland Farms Phase 2 Final Plat</t>
  </si>
  <si>
    <t>Convergence Research Park Residential Phase 3 Final Plat</t>
  </si>
  <si>
    <t>Royal Elements</t>
  </si>
  <si>
    <t>PSP25-0002</t>
  </si>
  <si>
    <t>PSP24-0010</t>
  </si>
  <si>
    <t>PSP25-0003</t>
  </si>
  <si>
    <t>430 (13)</t>
  </si>
  <si>
    <t>755 (14)</t>
  </si>
  <si>
    <t>45 (4)</t>
  </si>
  <si>
    <t>PR25-0002</t>
  </si>
  <si>
    <t>PPP22-0002</t>
  </si>
  <si>
    <t>Fletcher Trace Final PD Plan Amended (Less Approved Final Plats)</t>
  </si>
  <si>
    <t>PSP25-0010</t>
  </si>
  <si>
    <t>San Felasco Tech City Phase 5</t>
  </si>
  <si>
    <t>3,451 (11); 1,725 (17)</t>
  </si>
  <si>
    <t>29 (4)</t>
  </si>
  <si>
    <t>PSP24-0012</t>
  </si>
  <si>
    <t>Gatorland Kubota</t>
  </si>
  <si>
    <t>Mallard Construction</t>
  </si>
  <si>
    <t>PR25-0001</t>
  </si>
  <si>
    <t>Santa Fe Crossings Phase 2</t>
  </si>
  <si>
    <t>PSP26-0001</t>
  </si>
  <si>
    <t>Tolosa South Phase 1 Final Plat</t>
  </si>
  <si>
    <t>117 (3); 117 (4)</t>
  </si>
  <si>
    <t>227 (4); 113 (5); 278 (8); 278 (9); 64 (10)</t>
  </si>
  <si>
    <t>311 (6); 345 (7); 17 (16); 17 (17)</t>
  </si>
  <si>
    <t>2,017 (6); 2,017 (7); 504 (16); 5,042 (17)</t>
  </si>
  <si>
    <r>
      <rPr>
        <sz val="10"/>
        <color theme="1"/>
        <rFont val="Neutra Text TT Book"/>
      </rPr>
      <t>1.</t>
    </r>
    <r>
      <rPr>
        <i/>
        <sz val="10"/>
        <color theme="1"/>
        <rFont val="Neutra Text TT Book"/>
      </rPr>
      <t xml:space="preserve"> City of Alachua Public Services Department, April 2026.</t>
    </r>
  </si>
  <si>
    <r>
      <rPr>
        <sz val="10"/>
        <color theme="1"/>
        <rFont val="Neutra Text TT Book"/>
      </rPr>
      <t>1.</t>
    </r>
    <r>
      <rPr>
        <i/>
        <sz val="10"/>
        <color theme="1"/>
        <rFont val="Neutra Text TT Book"/>
      </rPr>
      <t xml:space="preserve"> Bureau of Economic &amp; Business Research, University of Florida, Estimates of Population (2025); Policy 2.1.a, CFNGAR Element.</t>
    </r>
  </si>
  <si>
    <r>
      <rPr>
        <sz val="10"/>
        <color theme="1"/>
        <rFont val="Neutra Text TT Book"/>
      </rPr>
      <t>3.</t>
    </r>
    <r>
      <rPr>
        <i/>
        <sz val="10"/>
        <color theme="1"/>
        <rFont val="Neutra Text TT Book"/>
      </rPr>
      <t xml:space="preserve"> New River Solid Waste Association, April 2026.</t>
    </r>
  </si>
  <si>
    <t>Formula: 11,353 persons x 0.73 tons per year.</t>
  </si>
  <si>
    <r>
      <rPr>
        <sz val="10"/>
        <color theme="1"/>
        <rFont val="Neutra Text TT Book"/>
      </rPr>
      <t xml:space="preserve">2. </t>
    </r>
    <r>
      <rPr>
        <i/>
        <sz val="10"/>
        <color theme="1"/>
        <rFont val="Neutra Text TT Book"/>
      </rPr>
      <t>Bureau of Economic &amp; Business Research, University of Florida, Estimates of Population (2025); Policy 1.2.b, Recreation Element; Formula: 11,353/(5 acres/1,000 persons).</t>
    </r>
  </si>
  <si>
    <r>
      <rPr>
        <sz val="10"/>
        <color theme="1"/>
        <rFont val="Neutra Text TT Book"/>
      </rPr>
      <t xml:space="preserve">2. </t>
    </r>
    <r>
      <rPr>
        <i/>
        <sz val="10"/>
        <color theme="1"/>
        <rFont val="Neutra Text TT Book"/>
      </rPr>
      <t>Bureau of Economic &amp; Business Research, University of Florida, Estimates of Population (2025); Policy 1.2.b, Recreation Element; Formula: 11,353/(5 acres/1,000 persons) * 20%.</t>
    </r>
  </si>
  <si>
    <t>Table 7-d. Middle School CSAs: Available FISH Capacity &amp; Level of Service</t>
  </si>
  <si>
    <t>Table 7-e. High School CSAs: Available FISH Capacity &amp; Level of Service</t>
  </si>
  <si>
    <r>
      <t xml:space="preserve">2. </t>
    </r>
    <r>
      <rPr>
        <i/>
        <sz val="10"/>
        <color theme="1"/>
        <rFont val="Neutra Text TT Book"/>
      </rPr>
      <t>Florida Department of Transportation. (2026). 2025 Count Data. Accessed via Florida Traffic Online April 2026.</t>
    </r>
    <r>
      <rPr>
        <sz val="10"/>
        <color theme="1"/>
        <rFont val="Neutra Text TT Book"/>
      </rPr>
      <t xml:space="preserve"> </t>
    </r>
    <r>
      <rPr>
        <i/>
        <sz val="10"/>
        <color theme="1"/>
        <rFont val="Neutra Text TT Book"/>
      </rPr>
      <t>NOTE: Existing Demand of Peak Hour Trips on Segment 2 is from 2024 as a count was not conducted by FDOT on this segment in 2025.</t>
    </r>
  </si>
  <si>
    <r>
      <t xml:space="preserve">3. </t>
    </r>
    <r>
      <rPr>
        <i/>
        <sz val="10"/>
        <color theme="1"/>
        <rFont val="Neutra Text TT Book"/>
      </rPr>
      <t>County facility AADT counts provided by Alachua County Public Works, April 2026. County facilities only counted for AADT. PM Peak counts are represented as a ratio of the MSV.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</si>
</sst>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Neutra Text TT Book"/>
    </font>
    <font>
      <i/>
      <sz val="10"/>
      <color theme="1"/>
      <name val="Neutra Text TT Book"/>
    </font>
    <font>
      <sz val="12"/>
      <color theme="1"/>
      <name val="Neutra Text TT Bold"/>
    </font>
    <font>
      <b/>
      <sz val="10"/>
      <color rgb="FF2C5697"/>
      <name val="Neutra Text TT Book"/>
    </font>
    <font>
      <sz val="10"/>
      <color rgb="FF2C5697"/>
      <name val="Neutra Text TT Bold"/>
    </font>
    <font>
      <sz val="10"/>
      <color theme="1"/>
      <name val="Neutra Text TT Bold"/>
    </font>
    <font>
      <sz val="11"/>
      <color theme="0"/>
      <name val="Neutra Text TT Bold"/>
    </font>
    <font>
      <sz val="10"/>
      <color rgb="FFFF0000"/>
      <name val="Neutra Text TT Book"/>
    </font>
    <font>
      <sz val="10"/>
      <color rgb="FFFF0000"/>
      <name val="Neutra Text TT Bold"/>
    </font>
    <font>
      <b/>
      <sz val="10"/>
      <color rgb="FF2C5697"/>
      <name val="Neutra Text TT Bold"/>
    </font>
    <font>
      <sz val="11"/>
      <color theme="1"/>
      <name val="Calibri"/>
      <family val="2"/>
      <scheme val="minor"/>
    </font>
    <font>
      <sz val="12"/>
      <color rgb="FFFF0000"/>
      <name val="Neutra Text TT Bold"/>
    </font>
    <font>
      <sz val="10"/>
      <color rgb="FFC00000"/>
      <name val="Neutra Text TT Bold"/>
    </font>
    <font>
      <sz val="10"/>
      <name val="Neutra Text TT Bold"/>
    </font>
    <font>
      <sz val="10"/>
      <color theme="1"/>
      <name val="Times New Roman"/>
      <family val="1"/>
    </font>
    <font>
      <sz val="10"/>
      <color rgb="FF2C5697"/>
      <name val="Neutra Text TT Book"/>
    </font>
    <font>
      <sz val="11"/>
      <color theme="0"/>
      <name val="Times New Roman"/>
      <family val="1"/>
    </font>
    <font>
      <sz val="11"/>
      <name val="Calibri"/>
      <family val="2"/>
      <scheme val="minor"/>
    </font>
    <font>
      <sz val="11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17C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F3F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7C3D3"/>
        <bgColor indexed="64"/>
      </patternFill>
    </fill>
    <fill>
      <patternFill patternType="solid">
        <fgColor rgb="FF829C3E"/>
        <bgColor indexed="64"/>
      </patternFill>
    </fill>
    <fill>
      <patternFill patternType="solid">
        <fgColor rgb="FFEEC84F"/>
        <bgColor indexed="64"/>
      </patternFill>
    </fill>
    <fill>
      <patternFill patternType="solid">
        <fgColor rgb="FF80C786"/>
        <bgColor indexed="64"/>
      </patternFill>
    </fill>
    <fill>
      <patternFill patternType="solid">
        <fgColor rgb="FF93B3DE"/>
        <bgColor indexed="64"/>
      </patternFill>
    </fill>
    <fill>
      <patternFill patternType="solid">
        <fgColor rgb="FFACA7D3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DDDDDD"/>
      </bottom>
      <diagonal/>
    </border>
    <border>
      <left style="thin">
        <color theme="1"/>
      </left>
      <right style="thin">
        <color theme="1"/>
      </right>
      <top style="thin">
        <color rgb="FFDDDDDD"/>
      </top>
      <bottom style="thin">
        <color rgb="FFDDDDDD"/>
      </bottom>
      <diagonal/>
    </border>
    <border>
      <left style="thin">
        <color theme="1"/>
      </left>
      <right style="thin">
        <color theme="1"/>
      </right>
      <top style="thin">
        <color rgb="FFDDDDDD"/>
      </top>
      <bottom style="thin">
        <color theme="1"/>
      </bottom>
      <diagonal/>
    </border>
    <border>
      <left style="thin">
        <color theme="1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theme="1"/>
      </right>
      <top style="thin">
        <color rgb="FFDDDDDD"/>
      </top>
      <bottom style="thin">
        <color rgb="FFDDDDDD"/>
      </bottom>
      <diagonal/>
    </border>
    <border>
      <left style="thin">
        <color theme="1"/>
      </left>
      <right style="thin">
        <color theme="1"/>
      </right>
      <top/>
      <bottom style="thin">
        <color rgb="FFDDDDDD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rgb="FFDDDDDD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rgb="FFDDDDDD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rgb="FFDDDDDD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3" borderId="18" xfId="0" applyFont="1" applyFill="1" applyBorder="1"/>
    <xf numFmtId="0" fontId="1" fillId="3" borderId="19" xfId="0" applyFont="1" applyFill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14" fontId="1" fillId="3" borderId="18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right"/>
    </xf>
    <xf numFmtId="0" fontId="1" fillId="3" borderId="19" xfId="0" applyFont="1" applyFill="1" applyBorder="1" applyAlignment="1">
      <alignment horizontal="right"/>
    </xf>
    <xf numFmtId="0" fontId="4" fillId="3" borderId="18" xfId="0" applyNumberFormat="1" applyFont="1" applyFill="1" applyBorder="1" applyAlignment="1">
      <alignment horizontal="center"/>
    </xf>
    <xf numFmtId="0" fontId="4" fillId="3" borderId="19" xfId="0" applyNumberFormat="1" applyFont="1" applyFill="1" applyBorder="1" applyAlignment="1">
      <alignment horizontal="center"/>
    </xf>
    <xf numFmtId="14" fontId="10" fillId="3" borderId="17" xfId="0" quotePrefix="1" applyNumberFormat="1" applyFont="1" applyFill="1" applyBorder="1" applyAlignment="1">
      <alignment horizontal="center"/>
    </xf>
    <xf numFmtId="3" fontId="1" fillId="3" borderId="18" xfId="0" applyNumberFormat="1" applyFont="1" applyFill="1" applyBorder="1" applyAlignment="1">
      <alignment horizontal="right"/>
    </xf>
    <xf numFmtId="0" fontId="4" fillId="3" borderId="17" xfId="0" applyNumberFormat="1" applyFont="1" applyFill="1" applyBorder="1" applyAlignment="1">
      <alignment horizontal="center"/>
    </xf>
    <xf numFmtId="3" fontId="4" fillId="3" borderId="17" xfId="0" applyNumberFormat="1" applyFont="1" applyFill="1" applyBorder="1" applyAlignment="1">
      <alignment horizontal="right"/>
    </xf>
    <xf numFmtId="3" fontId="4" fillId="3" borderId="18" xfId="0" applyNumberFormat="1" applyFont="1" applyFill="1" applyBorder="1" applyAlignment="1">
      <alignment horizontal="right"/>
    </xf>
    <xf numFmtId="3" fontId="4" fillId="3" borderId="19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4" fillId="3" borderId="17" xfId="0" applyNumberFormat="1" applyFont="1" applyFill="1" applyBorder="1" applyAlignment="1">
      <alignment horizontal="right"/>
    </xf>
    <xf numFmtId="4" fontId="4" fillId="3" borderId="18" xfId="0" applyNumberFormat="1" applyFont="1" applyFill="1" applyBorder="1" applyAlignment="1">
      <alignment horizontal="right"/>
    </xf>
    <xf numFmtId="4" fontId="4" fillId="3" borderId="19" xfId="0" applyNumberFormat="1" applyFont="1" applyFill="1" applyBorder="1" applyAlignment="1">
      <alignment horizontal="right"/>
    </xf>
    <xf numFmtId="3" fontId="1" fillId="3" borderId="19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2" fillId="3" borderId="18" xfId="0" applyFont="1" applyFill="1" applyBorder="1" applyAlignment="1">
      <alignment horizontal="right"/>
    </xf>
    <xf numFmtId="14" fontId="10" fillId="3" borderId="9" xfId="0" quotePrefix="1" applyNumberFormat="1" applyFont="1" applyFill="1" applyBorder="1" applyAlignment="1">
      <alignment horizontal="center"/>
    </xf>
    <xf numFmtId="14" fontId="10" fillId="3" borderId="23" xfId="0" quotePrefix="1" applyNumberFormat="1" applyFont="1" applyFill="1" applyBorder="1" applyAlignment="1">
      <alignment horizontal="center"/>
    </xf>
    <xf numFmtId="14" fontId="10" fillId="3" borderId="18" xfId="0" quotePrefix="1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 applyAlignment="1"/>
    <xf numFmtId="0" fontId="1" fillId="2" borderId="28" xfId="0" applyFont="1" applyFill="1" applyBorder="1"/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0" fillId="0" borderId="0" xfId="0" applyAlignment="1"/>
    <xf numFmtId="0" fontId="3" fillId="0" borderId="0" xfId="0" applyFont="1" applyFill="1" applyBorder="1" applyAlignment="1"/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left" vertical="center" wrapText="1"/>
    </xf>
    <xf numFmtId="0" fontId="7" fillId="5" borderId="37" xfId="0" applyFont="1" applyFill="1" applyBorder="1" applyAlignment="1">
      <alignment horizontal="left" vertical="center" wrapText="1"/>
    </xf>
    <xf numFmtId="10" fontId="7" fillId="5" borderId="38" xfId="1" applyNumberFormat="1" applyFont="1" applyFill="1" applyBorder="1" applyAlignment="1">
      <alignment horizontal="center" vertical="center" wrapText="1"/>
    </xf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3" fillId="7" borderId="28" xfId="0" applyFont="1" applyFill="1" applyBorder="1" applyAlignment="1"/>
    <xf numFmtId="0" fontId="0" fillId="7" borderId="28" xfId="0" applyFill="1" applyBorder="1"/>
    <xf numFmtId="0" fontId="0" fillId="7" borderId="31" xfId="0" applyFill="1" applyBorder="1"/>
    <xf numFmtId="0" fontId="0" fillId="7" borderId="27" xfId="0" applyFill="1" applyBorder="1"/>
    <xf numFmtId="0" fontId="0" fillId="7" borderId="29" xfId="0" applyFill="1" applyBorder="1"/>
    <xf numFmtId="0" fontId="1" fillId="7" borderId="30" xfId="0" applyFont="1" applyFill="1" applyBorder="1" applyAlignment="1">
      <alignment wrapText="1"/>
    </xf>
    <xf numFmtId="0" fontId="1" fillId="0" borderId="39" xfId="0" applyFont="1" applyFill="1" applyBorder="1"/>
    <xf numFmtId="3" fontId="1" fillId="0" borderId="39" xfId="0" applyNumberFormat="1" applyFont="1" applyFill="1" applyBorder="1"/>
    <xf numFmtId="0" fontId="1" fillId="0" borderId="40" xfId="0" applyFont="1" applyFill="1" applyBorder="1"/>
    <xf numFmtId="3" fontId="1" fillId="0" borderId="40" xfId="0" applyNumberFormat="1" applyFont="1" applyFill="1" applyBorder="1"/>
    <xf numFmtId="0" fontId="1" fillId="0" borderId="41" xfId="0" applyFont="1" applyFill="1" applyBorder="1"/>
    <xf numFmtId="3" fontId="16" fillId="4" borderId="41" xfId="0" applyNumberFormat="1" applyFont="1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26" xfId="0" applyFill="1" applyBorder="1"/>
    <xf numFmtId="0" fontId="3" fillId="8" borderId="28" xfId="0" applyFont="1" applyFill="1" applyBorder="1" applyAlignment="1"/>
    <xf numFmtId="0" fontId="0" fillId="8" borderId="28" xfId="0" applyFill="1" applyBorder="1"/>
    <xf numFmtId="0" fontId="0" fillId="8" borderId="31" xfId="0" applyFill="1" applyBorder="1"/>
    <xf numFmtId="0" fontId="0" fillId="8" borderId="29" xfId="0" applyFill="1" applyBorder="1"/>
    <xf numFmtId="0" fontId="1" fillId="8" borderId="30" xfId="0" applyFont="1" applyFill="1" applyBorder="1" applyAlignment="1">
      <alignment wrapText="1"/>
    </xf>
    <xf numFmtId="0" fontId="0" fillId="8" borderId="27" xfId="0" applyFill="1" applyBorder="1"/>
    <xf numFmtId="38" fontId="7" fillId="5" borderId="36" xfId="0" applyNumberFormat="1" applyFont="1" applyFill="1" applyBorder="1" applyAlignment="1">
      <alignment horizontal="center" vertical="center" wrapText="1"/>
    </xf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3" fillId="9" borderId="28" xfId="0" applyFont="1" applyFill="1" applyBorder="1" applyAlignment="1"/>
    <xf numFmtId="0" fontId="0" fillId="9" borderId="28" xfId="0" applyFill="1" applyBorder="1"/>
    <xf numFmtId="0" fontId="0" fillId="9" borderId="31" xfId="0" applyFill="1" applyBorder="1"/>
    <xf numFmtId="0" fontId="0" fillId="9" borderId="29" xfId="0" applyFill="1" applyBorder="1"/>
    <xf numFmtId="0" fontId="1" fillId="9" borderId="30" xfId="0" applyFont="1" applyFill="1" applyBorder="1" applyAlignment="1">
      <alignment wrapText="1"/>
    </xf>
    <xf numFmtId="0" fontId="0" fillId="9" borderId="27" xfId="0" applyFill="1" applyBorder="1"/>
    <xf numFmtId="4" fontId="16" fillId="4" borderId="41" xfId="0" applyNumberFormat="1" applyFont="1" applyFill="1" applyBorder="1"/>
    <xf numFmtId="4" fontId="1" fillId="0" borderId="39" xfId="0" applyNumberFormat="1" applyFont="1" applyFill="1" applyBorder="1"/>
    <xf numFmtId="0" fontId="0" fillId="10" borderId="24" xfId="0" applyFill="1" applyBorder="1"/>
    <xf numFmtId="0" fontId="0" fillId="10" borderId="25" xfId="0" applyFill="1" applyBorder="1"/>
    <xf numFmtId="0" fontId="0" fillId="10" borderId="26" xfId="0" applyFill="1" applyBorder="1"/>
    <xf numFmtId="0" fontId="3" fillId="10" borderId="28" xfId="0" applyFont="1" applyFill="1" applyBorder="1" applyAlignment="1"/>
    <xf numFmtId="0" fontId="0" fillId="10" borderId="28" xfId="0" applyFill="1" applyBorder="1"/>
    <xf numFmtId="0" fontId="0" fillId="10" borderId="31" xfId="0" applyFill="1" applyBorder="1"/>
    <xf numFmtId="0" fontId="0" fillId="10" borderId="29" xfId="0" applyFill="1" applyBorder="1"/>
    <xf numFmtId="0" fontId="1" fillId="10" borderId="30" xfId="0" applyFont="1" applyFill="1" applyBorder="1" applyAlignment="1">
      <alignment wrapText="1"/>
    </xf>
    <xf numFmtId="0" fontId="0" fillId="10" borderId="27" xfId="0" applyFill="1" applyBorder="1"/>
    <xf numFmtId="0" fontId="3" fillId="10" borderId="27" xfId="0" applyFont="1" applyFill="1" applyBorder="1" applyAlignment="1"/>
    <xf numFmtId="0" fontId="0" fillId="10" borderId="30" xfId="0" applyFill="1" applyBorder="1"/>
    <xf numFmtId="4" fontId="1" fillId="0" borderId="40" xfId="0" applyNumberFormat="1" applyFont="1" applyFill="1" applyBorder="1"/>
    <xf numFmtId="4" fontId="7" fillId="5" borderId="36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>
      <alignment horizontal="center"/>
    </xf>
    <xf numFmtId="14" fontId="4" fillId="3" borderId="18" xfId="0" applyNumberFormat="1" applyFont="1" applyFill="1" applyBorder="1" applyAlignment="1">
      <alignment horizontal="center"/>
    </xf>
    <xf numFmtId="14" fontId="4" fillId="3" borderId="19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3" borderId="40" xfId="0" applyFont="1" applyFill="1" applyBorder="1"/>
    <xf numFmtId="0" fontId="18" fillId="11" borderId="24" xfId="0" applyFont="1" applyFill="1" applyBorder="1"/>
    <xf numFmtId="0" fontId="18" fillId="11" borderId="25" xfId="0" applyFont="1" applyFill="1" applyBorder="1"/>
    <xf numFmtId="0" fontId="18" fillId="11" borderId="26" xfId="0" applyFont="1" applyFill="1" applyBorder="1"/>
    <xf numFmtId="0" fontId="18" fillId="11" borderId="27" xfId="0" applyFont="1" applyFill="1" applyBorder="1"/>
    <xf numFmtId="0" fontId="18" fillId="11" borderId="28" xfId="0" applyFont="1" applyFill="1" applyBorder="1"/>
    <xf numFmtId="0" fontId="14" fillId="11" borderId="28" xfId="0" applyFont="1" applyFill="1" applyBorder="1" applyAlignment="1">
      <alignment vertical="center" wrapText="1"/>
    </xf>
    <xf numFmtId="0" fontId="18" fillId="11" borderId="29" xfId="0" applyFont="1" applyFill="1" applyBorder="1"/>
    <xf numFmtId="0" fontId="18" fillId="11" borderId="30" xfId="0" applyFont="1" applyFill="1" applyBorder="1"/>
    <xf numFmtId="0" fontId="18" fillId="11" borderId="31" xfId="0" applyFont="1" applyFill="1" applyBorder="1"/>
    <xf numFmtId="0" fontId="1" fillId="3" borderId="43" xfId="0" applyFont="1" applyFill="1" applyBorder="1"/>
    <xf numFmtId="0" fontId="0" fillId="11" borderId="27" xfId="0" applyFill="1" applyBorder="1"/>
    <xf numFmtId="0" fontId="0" fillId="11" borderId="28" xfId="0" applyFill="1" applyBorder="1"/>
    <xf numFmtId="0" fontId="0" fillId="11" borderId="29" xfId="0" applyFill="1" applyBorder="1"/>
    <xf numFmtId="0" fontId="0" fillId="11" borderId="30" xfId="0" applyFill="1" applyBorder="1"/>
    <xf numFmtId="0" fontId="0" fillId="11" borderId="31" xfId="0" applyFill="1" applyBorder="1"/>
    <xf numFmtId="0" fontId="0" fillId="0" borderId="0" xfId="0" applyAlignment="1">
      <alignment wrapText="1"/>
    </xf>
    <xf numFmtId="0" fontId="7" fillId="5" borderId="51" xfId="0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/>
    </xf>
    <xf numFmtId="0" fontId="0" fillId="12" borderId="24" xfId="0" applyFill="1" applyBorder="1"/>
    <xf numFmtId="0" fontId="0" fillId="12" borderId="27" xfId="0" applyFill="1" applyBorder="1"/>
    <xf numFmtId="0" fontId="0" fillId="12" borderId="27" xfId="0" applyFill="1" applyBorder="1" applyAlignment="1">
      <alignment wrapText="1"/>
    </xf>
    <xf numFmtId="0" fontId="0" fillId="12" borderId="29" xfId="0" applyFill="1" applyBorder="1"/>
    <xf numFmtId="0" fontId="0" fillId="12" borderId="25" xfId="0" applyFill="1" applyBorder="1"/>
    <xf numFmtId="0" fontId="0" fillId="12" borderId="26" xfId="0" applyFill="1" applyBorder="1"/>
    <xf numFmtId="0" fontId="0" fillId="12" borderId="28" xfId="0" applyFill="1" applyBorder="1"/>
    <xf numFmtId="0" fontId="0" fillId="12" borderId="28" xfId="0" applyFill="1" applyBorder="1" applyAlignment="1">
      <alignment wrapText="1"/>
    </xf>
    <xf numFmtId="0" fontId="0" fillId="12" borderId="31" xfId="0" applyFill="1" applyBorder="1"/>
    <xf numFmtId="0" fontId="0" fillId="12" borderId="30" xfId="0" applyFill="1" applyBorder="1"/>
    <xf numFmtId="0" fontId="1" fillId="3" borderId="41" xfId="0" applyFont="1" applyFill="1" applyBorder="1"/>
    <xf numFmtId="38" fontId="1" fillId="3" borderId="40" xfId="0" applyNumberFormat="1" applyFont="1" applyFill="1" applyBorder="1" applyAlignment="1">
      <alignment horizontal="center"/>
    </xf>
    <xf numFmtId="38" fontId="1" fillId="3" borderId="41" xfId="0" applyNumberFormat="1" applyFont="1" applyFill="1" applyBorder="1" applyAlignment="1">
      <alignment horizontal="center"/>
    </xf>
    <xf numFmtId="0" fontId="1" fillId="0" borderId="39" xfId="0" applyFont="1" applyBorder="1"/>
    <xf numFmtId="0" fontId="1" fillId="4" borderId="40" xfId="0" applyFont="1" applyFill="1" applyBorder="1"/>
    <xf numFmtId="0" fontId="1" fillId="0" borderId="40" xfId="0" applyFont="1" applyBorder="1"/>
    <xf numFmtId="0" fontId="1" fillId="4" borderId="41" xfId="0" applyFont="1" applyFill="1" applyBorder="1"/>
    <xf numFmtId="38" fontId="1" fillId="0" borderId="39" xfId="0" applyNumberFormat="1" applyFont="1" applyBorder="1"/>
    <xf numFmtId="38" fontId="1" fillId="4" borderId="40" xfId="0" applyNumberFormat="1" applyFont="1" applyFill="1" applyBorder="1"/>
    <xf numFmtId="38" fontId="1" fillId="0" borderId="40" xfId="0" applyNumberFormat="1" applyFont="1" applyBorder="1"/>
    <xf numFmtId="38" fontId="1" fillId="4" borderId="41" xfId="0" applyNumberFormat="1" applyFont="1" applyFill="1" applyBorder="1"/>
    <xf numFmtId="0" fontId="3" fillId="12" borderId="28" xfId="0" applyFont="1" applyFill="1" applyBorder="1" applyAlignment="1"/>
    <xf numFmtId="0" fontId="0" fillId="12" borderId="28" xfId="0" applyFill="1" applyBorder="1" applyAlignment="1"/>
    <xf numFmtId="10" fontId="1" fillId="0" borderId="39" xfId="0" applyNumberFormat="1" applyFont="1" applyBorder="1"/>
    <xf numFmtId="10" fontId="1" fillId="4" borderId="40" xfId="0" applyNumberFormat="1" applyFont="1" applyFill="1" applyBorder="1"/>
    <xf numFmtId="10" fontId="1" fillId="0" borderId="40" xfId="0" applyNumberFormat="1" applyFont="1" applyBorder="1"/>
    <xf numFmtId="10" fontId="1" fillId="4" borderId="41" xfId="0" applyNumberFormat="1" applyFont="1" applyFill="1" applyBorder="1"/>
    <xf numFmtId="0" fontId="1" fillId="3" borderId="16" xfId="0" applyFont="1" applyFill="1" applyBorder="1" applyAlignment="1"/>
    <xf numFmtId="0" fontId="1" fillId="3" borderId="5" xfId="0" applyFont="1" applyFill="1" applyBorder="1" applyAlignment="1"/>
    <xf numFmtId="0" fontId="5" fillId="4" borderId="16" xfId="0" applyFont="1" applyFill="1" applyBorder="1"/>
    <xf numFmtId="14" fontId="5" fillId="4" borderId="5" xfId="0" applyNumberFormat="1" applyFont="1" applyFill="1" applyBorder="1"/>
    <xf numFmtId="0" fontId="1" fillId="3" borderId="54" xfId="0" applyFont="1" applyFill="1" applyBorder="1"/>
    <xf numFmtId="14" fontId="1" fillId="3" borderId="54" xfId="0" applyNumberFormat="1" applyFont="1" applyFill="1" applyBorder="1" applyAlignment="1">
      <alignment horizontal="center"/>
    </xf>
    <xf numFmtId="0" fontId="1" fillId="3" borderId="54" xfId="0" quotePrefix="1" applyFont="1" applyFill="1" applyBorder="1" applyAlignment="1">
      <alignment horizontal="center"/>
    </xf>
    <xf numFmtId="0" fontId="1" fillId="3" borderId="54" xfId="0" applyFont="1" applyFill="1" applyBorder="1" applyAlignment="1">
      <alignment horizontal="right"/>
    </xf>
    <xf numFmtId="3" fontId="1" fillId="3" borderId="54" xfId="0" applyNumberFormat="1" applyFont="1" applyFill="1" applyBorder="1" applyAlignment="1">
      <alignment horizontal="right"/>
    </xf>
    <xf numFmtId="4" fontId="1" fillId="3" borderId="54" xfId="0" applyNumberFormat="1" applyFont="1" applyFill="1" applyBorder="1" applyAlignment="1">
      <alignment horizontal="right"/>
    </xf>
    <xf numFmtId="38" fontId="1" fillId="3" borderId="43" xfId="0" applyNumberFormat="1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right"/>
    </xf>
    <xf numFmtId="3" fontId="1" fillId="3" borderId="61" xfId="0" applyNumberFormat="1" applyFont="1" applyFill="1" applyBorder="1" applyAlignment="1">
      <alignment horizontal="right"/>
    </xf>
    <xf numFmtId="3" fontId="1" fillId="3" borderId="63" xfId="0" applyNumberFormat="1" applyFont="1" applyFill="1" applyBorder="1" applyAlignment="1">
      <alignment horizontal="left"/>
    </xf>
    <xf numFmtId="3" fontId="1" fillId="3" borderId="62" xfId="0" applyNumberFormat="1" applyFont="1" applyFill="1" applyBorder="1" applyAlignment="1">
      <alignment horizontal="left"/>
    </xf>
    <xf numFmtId="14" fontId="1" fillId="0" borderId="54" xfId="0" applyNumberFormat="1" applyFont="1" applyFill="1" applyBorder="1" applyAlignment="1">
      <alignment horizontal="center"/>
    </xf>
    <xf numFmtId="0" fontId="2" fillId="3" borderId="54" xfId="0" quotePrefix="1" applyFont="1" applyFill="1" applyBorder="1" applyAlignment="1">
      <alignment horizontal="center"/>
    </xf>
    <xf numFmtId="0" fontId="1" fillId="0" borderId="18" xfId="0" applyFont="1" applyFill="1" applyBorder="1"/>
    <xf numFmtId="14" fontId="1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3" fontId="1" fillId="0" borderId="18" xfId="0" applyNumberFormat="1" applyFont="1" applyFill="1" applyBorder="1" applyAlignment="1">
      <alignment horizontal="right"/>
    </xf>
    <xf numFmtId="4" fontId="1" fillId="0" borderId="18" xfId="0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12" xfId="0" applyFont="1" applyFill="1" applyBorder="1" applyAlignment="1"/>
    <xf numFmtId="0" fontId="3" fillId="3" borderId="1" xfId="0" applyFont="1" applyFill="1" applyBorder="1" applyAlignment="1"/>
    <xf numFmtId="0" fontId="3" fillId="3" borderId="6" xfId="0" applyFont="1" applyFill="1" applyBorder="1" applyAlignment="1"/>
    <xf numFmtId="14" fontId="1" fillId="3" borderId="0" xfId="0" applyNumberFormat="1" applyFont="1" applyFill="1" applyBorder="1" applyAlignment="1">
      <alignment horizontal="center"/>
    </xf>
    <xf numFmtId="14" fontId="1" fillId="3" borderId="7" xfId="0" applyNumberFormat="1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3" fontId="2" fillId="3" borderId="20" xfId="0" applyNumberFormat="1" applyFont="1" applyFill="1" applyBorder="1" applyAlignment="1">
      <alignment horizontal="center"/>
    </xf>
    <xf numFmtId="3" fontId="2" fillId="3" borderId="22" xfId="0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3" borderId="12" xfId="0" applyFont="1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8" fillId="6" borderId="55" xfId="0" applyFont="1" applyFill="1" applyBorder="1" applyAlignment="1">
      <alignment horizontal="left" wrapText="1"/>
    </xf>
    <xf numFmtId="0" fontId="8" fillId="6" borderId="56" xfId="0" applyFont="1" applyFill="1" applyBorder="1" applyAlignment="1">
      <alignment horizontal="left" wrapText="1"/>
    </xf>
    <xf numFmtId="0" fontId="8" fillId="6" borderId="57" xfId="0" applyFont="1" applyFill="1" applyBorder="1" applyAlignment="1">
      <alignment horizontal="left" wrapText="1"/>
    </xf>
    <xf numFmtId="0" fontId="8" fillId="6" borderId="58" xfId="0" applyFont="1" applyFill="1" applyBorder="1" applyAlignment="1">
      <alignment horizontal="left" wrapText="1"/>
    </xf>
    <xf numFmtId="0" fontId="8" fillId="6" borderId="59" xfId="0" applyFont="1" applyFill="1" applyBorder="1" applyAlignment="1">
      <alignment horizontal="left" wrapText="1"/>
    </xf>
    <xf numFmtId="0" fontId="8" fillId="6" borderId="60" xfId="0" applyFont="1" applyFill="1" applyBorder="1" applyAlignment="1">
      <alignment horizontal="left" wrapText="1"/>
    </xf>
    <xf numFmtId="0" fontId="1" fillId="3" borderId="13" xfId="0" applyFont="1" applyFill="1" applyBorder="1"/>
    <xf numFmtId="0" fontId="1" fillId="3" borderId="0" xfId="0" applyFont="1" applyFill="1" applyBorder="1"/>
    <xf numFmtId="0" fontId="1" fillId="3" borderId="7" xfId="0" applyFont="1" applyFill="1" applyBorder="1"/>
    <xf numFmtId="0" fontId="1" fillId="3" borderId="13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3" fillId="0" borderId="1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wrapText="1" indent="3"/>
    </xf>
    <xf numFmtId="0" fontId="2" fillId="3" borderId="0" xfId="0" applyFont="1" applyFill="1" applyBorder="1" applyAlignment="1">
      <alignment horizontal="left" wrapText="1" indent="3"/>
    </xf>
    <xf numFmtId="0" fontId="2" fillId="3" borderId="7" xfId="0" applyFont="1" applyFill="1" applyBorder="1" applyAlignment="1">
      <alignment horizontal="left" wrapText="1" indent="3"/>
    </xf>
    <xf numFmtId="0" fontId="1" fillId="0" borderId="43" xfId="0" applyFont="1" applyFill="1" applyBorder="1" applyAlignment="1">
      <alignment horizontal="left" wrapText="1"/>
    </xf>
    <xf numFmtId="0" fontId="1" fillId="0" borderId="44" xfId="0" applyFont="1" applyFill="1" applyBorder="1" applyAlignment="1">
      <alignment horizontal="left" wrapText="1"/>
    </xf>
    <xf numFmtId="4" fontId="1" fillId="0" borderId="43" xfId="0" applyNumberFormat="1" applyFont="1" applyFill="1" applyBorder="1" applyAlignment="1">
      <alignment horizontal="right" vertical="center"/>
    </xf>
    <xf numFmtId="4" fontId="1" fillId="0" borderId="44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1" fillId="3" borderId="14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/>
    <xf numFmtId="0" fontId="1" fillId="3" borderId="1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8" fillId="13" borderId="14" xfId="0" applyFont="1" applyFill="1" applyBorder="1" applyAlignment="1">
      <alignment vertical="top"/>
    </xf>
    <xf numFmtId="0" fontId="8" fillId="13" borderId="3" xfId="0" applyFont="1" applyFill="1" applyBorder="1" applyAlignment="1">
      <alignment vertical="top"/>
    </xf>
    <xf numFmtId="0" fontId="8" fillId="13" borderId="8" xfId="0" applyFont="1" applyFill="1" applyBorder="1" applyAlignment="1">
      <alignment vertical="top"/>
    </xf>
    <xf numFmtId="0" fontId="7" fillId="5" borderId="48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7" fillId="5" borderId="12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left"/>
    </xf>
    <xf numFmtId="0" fontId="5" fillId="4" borderId="40" xfId="0" applyFont="1" applyFill="1" applyBorder="1" applyAlignment="1">
      <alignment horizontal="left"/>
    </xf>
    <xf numFmtId="0" fontId="5" fillId="4" borderId="41" xfId="0" applyFont="1" applyFill="1" applyBorder="1" applyAlignment="1">
      <alignment horizontal="left"/>
    </xf>
    <xf numFmtId="0" fontId="7" fillId="5" borderId="51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 wrapText="1"/>
    </xf>
    <xf numFmtId="0" fontId="7" fillId="5" borderId="53" xfId="0" applyFont="1" applyFill="1" applyBorder="1" applyAlignment="1">
      <alignment horizontal="center" wrapText="1"/>
    </xf>
    <xf numFmtId="0" fontId="7" fillId="5" borderId="51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275"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b/>
        <i val="0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17C21"/>
      </font>
    </dxf>
    <dxf>
      <font>
        <color rgb="FFFF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17C21"/>
      </font>
    </dxf>
    <dxf>
      <font>
        <color rgb="FFFF000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  <dxf>
      <font>
        <color rgb="FFC00000"/>
      </font>
    </dxf>
    <dxf>
      <font>
        <color rgb="FF80C786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17C21"/>
      <color rgb="FFACA7D3"/>
      <color rgb="FFEEC84F"/>
      <color rgb="FFDFF3FD"/>
      <color rgb="FF93B3DE"/>
      <color rgb="FF80C786"/>
      <color rgb="FF829C3E"/>
      <color rgb="FF47C3D3"/>
      <color rgb="FF2C5697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628650</xdr:colOff>
      <xdr:row>39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56BF0-9F6F-44C2-B0F8-EEEFD521C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77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16</xdr:row>
      <xdr:rowOff>104775</xdr:rowOff>
    </xdr:from>
    <xdr:to>
      <xdr:col>13</xdr:col>
      <xdr:colOff>573471</xdr:colOff>
      <xdr:row>31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097B46-DECB-4706-BCE5-B967C44C52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37" b="447"/>
        <a:stretch/>
      </xdr:blipFill>
      <xdr:spPr bwMode="auto">
        <a:xfrm>
          <a:off x="8020050" y="2552700"/>
          <a:ext cx="4707321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</xdr:colOff>
      <xdr:row>33</xdr:row>
      <xdr:rowOff>85725</xdr:rowOff>
    </xdr:from>
    <xdr:to>
      <xdr:col>13</xdr:col>
      <xdr:colOff>590550</xdr:colOff>
      <xdr:row>44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F7B3DC-7BDE-49A9-9E99-4B505766BB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4" b="992"/>
        <a:stretch/>
      </xdr:blipFill>
      <xdr:spPr bwMode="auto">
        <a:xfrm>
          <a:off x="8029575" y="5772150"/>
          <a:ext cx="4714875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85468</xdr:colOff>
      <xdr:row>3</xdr:row>
      <xdr:rowOff>9524</xdr:rowOff>
    </xdr:from>
    <xdr:to>
      <xdr:col>13</xdr:col>
      <xdr:colOff>592802</xdr:colOff>
      <xdr:row>14</xdr:row>
      <xdr:rowOff>123825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EAF4466-E7A5-4BB7-B399-CDD38FD99D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200"/>
        <a:stretch/>
      </xdr:blipFill>
      <xdr:spPr>
        <a:xfrm>
          <a:off x="8048368" y="552449"/>
          <a:ext cx="4698334" cy="2209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0B09-5063-4DFF-B2E5-ABA0D704E828}">
  <sheetPr>
    <tabColor rgb="FFF17C21"/>
    <pageSetUpPr fitToPage="1"/>
  </sheetPr>
  <dimension ref="B1:P49"/>
  <sheetViews>
    <sheetView showGridLines="0" tabSelected="1" zoomScale="80" zoomScaleNormal="80" zoomScalePageLayoutView="70" workbookViewId="0"/>
  </sheetViews>
  <sheetFormatPr defaultColWidth="15.7109375" defaultRowHeight="13.5" x14ac:dyDescent="0.25"/>
  <cols>
    <col min="1" max="2" width="2.7109375" style="1" customWidth="1"/>
    <col min="3" max="3" width="15.7109375" style="1"/>
    <col min="4" max="4" width="45.7109375" style="1" customWidth="1"/>
    <col min="5" max="5" width="12.7109375" style="1" customWidth="1"/>
    <col min="6" max="6" width="45.7109375" style="1" customWidth="1"/>
    <col min="7" max="8" width="12.7109375" style="1" customWidth="1"/>
    <col min="9" max="9" width="40.7109375" style="1" customWidth="1"/>
    <col min="10" max="12" width="12.7109375" style="1" customWidth="1"/>
    <col min="13" max="13" width="12" style="1" customWidth="1"/>
    <col min="14" max="14" width="9.140625" style="1" customWidth="1"/>
    <col min="15" max="15" width="10.140625" style="1" customWidth="1"/>
    <col min="16" max="17" width="2.7109375" style="1" customWidth="1"/>
    <col min="18" max="16384" width="15.7109375" style="1"/>
  </cols>
  <sheetData>
    <row r="1" spans="2:16" ht="14.1" customHeight="1" thickBot="1" x14ac:dyDescent="0.3"/>
    <row r="2" spans="2:16" ht="14.1" customHeight="1" x14ac:dyDescent="0.2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2:16" ht="15.6" x14ac:dyDescent="0.3">
      <c r="B3" s="37"/>
      <c r="C3" s="184" t="s">
        <v>16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6"/>
      <c r="P3" s="38"/>
    </row>
    <row r="4" spans="2:16" ht="13.9" x14ac:dyDescent="0.3">
      <c r="B4" s="37"/>
      <c r="C4" s="154" t="s">
        <v>0</v>
      </c>
      <c r="D4" s="155">
        <v>46125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8"/>
      <c r="P4" s="39"/>
    </row>
    <row r="5" spans="2:16" s="2" customFormat="1" ht="43.15" x14ac:dyDescent="0.3">
      <c r="B5" s="40"/>
      <c r="C5" s="5" t="s">
        <v>2</v>
      </c>
      <c r="D5" s="3" t="s">
        <v>3</v>
      </c>
      <c r="E5" s="3" t="s">
        <v>1</v>
      </c>
      <c r="F5" s="3" t="s">
        <v>4</v>
      </c>
      <c r="G5" s="3" t="s">
        <v>5</v>
      </c>
      <c r="H5" s="3" t="s">
        <v>6</v>
      </c>
      <c r="I5" s="3" t="s">
        <v>9</v>
      </c>
      <c r="J5" s="4" t="s">
        <v>7</v>
      </c>
      <c r="K5" s="3" t="s">
        <v>8</v>
      </c>
      <c r="L5" s="3" t="s">
        <v>10</v>
      </c>
      <c r="M5" s="3" t="s">
        <v>12</v>
      </c>
      <c r="N5" s="3" t="s">
        <v>111</v>
      </c>
      <c r="O5" s="6" t="s">
        <v>11</v>
      </c>
      <c r="P5" s="41"/>
    </row>
    <row r="6" spans="2:16" s="2" customFormat="1" ht="13.9" x14ac:dyDescent="0.3">
      <c r="B6" s="40"/>
      <c r="C6" s="204" t="s">
        <v>17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6"/>
      <c r="P6" s="41"/>
    </row>
    <row r="7" spans="2:16" x14ac:dyDescent="0.25">
      <c r="B7" s="37"/>
      <c r="C7" s="207" t="s">
        <v>13</v>
      </c>
      <c r="D7" s="207"/>
      <c r="E7" s="20">
        <f>COUNT(E11:E13)</f>
        <v>2</v>
      </c>
      <c r="F7" s="101" t="s">
        <v>18</v>
      </c>
      <c r="G7" s="18" t="s">
        <v>19</v>
      </c>
      <c r="H7" s="18" t="s">
        <v>19</v>
      </c>
      <c r="I7" s="201" t="s">
        <v>70</v>
      </c>
      <c r="J7" s="21">
        <f>SUM(J11:J13)</f>
        <v>20238</v>
      </c>
      <c r="K7" s="21">
        <f>SUM(K11:K13)</f>
        <v>13623</v>
      </c>
      <c r="L7" s="25">
        <f>SUM(L11:L13)</f>
        <v>2164.2600000000002</v>
      </c>
      <c r="M7" s="25">
        <f>SUM(M11:M13)</f>
        <v>0</v>
      </c>
      <c r="N7" s="31" t="s">
        <v>19</v>
      </c>
      <c r="O7" s="31" t="s">
        <v>19</v>
      </c>
      <c r="P7" s="39"/>
    </row>
    <row r="8" spans="2:16" x14ac:dyDescent="0.25">
      <c r="B8" s="37"/>
      <c r="C8" s="208" t="s">
        <v>14</v>
      </c>
      <c r="D8" s="208"/>
      <c r="E8" s="16">
        <f>COUNT(E15:E44)</f>
        <v>29</v>
      </c>
      <c r="F8" s="102" t="s">
        <v>18</v>
      </c>
      <c r="G8" s="16">
        <f>COUNT(G15:G44)</f>
        <v>9</v>
      </c>
      <c r="H8" s="16">
        <f>COUNT(H15:H44)</f>
        <v>5</v>
      </c>
      <c r="I8" s="202"/>
      <c r="J8" s="22">
        <f>SUM(J15:J44)</f>
        <v>350100</v>
      </c>
      <c r="K8" s="22">
        <f>SUM(K15:K44)</f>
        <v>325846</v>
      </c>
      <c r="L8" s="26">
        <f>SUM(L15:L44)</f>
        <v>43496.82</v>
      </c>
      <c r="M8" s="26">
        <f>SUM(M15:M44)</f>
        <v>13.49</v>
      </c>
      <c r="N8" s="33" t="s">
        <v>19</v>
      </c>
      <c r="O8" s="33" t="s">
        <v>19</v>
      </c>
      <c r="P8" s="39"/>
    </row>
    <row r="9" spans="2:16" x14ac:dyDescent="0.25">
      <c r="B9" s="37"/>
      <c r="C9" s="209" t="s">
        <v>15</v>
      </c>
      <c r="D9" s="209"/>
      <c r="E9" s="17">
        <f>SUM(E7:E8)</f>
        <v>31</v>
      </c>
      <c r="F9" s="103" t="s">
        <v>18</v>
      </c>
      <c r="G9" s="17">
        <f>SUM(G7:G8)</f>
        <v>9</v>
      </c>
      <c r="H9" s="17">
        <f>SUM(H7:H8)</f>
        <v>5</v>
      </c>
      <c r="I9" s="203"/>
      <c r="J9" s="23">
        <f>SUM(J7:J8)</f>
        <v>370338</v>
      </c>
      <c r="K9" s="23">
        <f>SUM(K7:K8)</f>
        <v>339469</v>
      </c>
      <c r="L9" s="27">
        <f>SUM(L7:L8)</f>
        <v>45661.08</v>
      </c>
      <c r="M9" s="27">
        <f>SUM(M7:M8)</f>
        <v>13.49</v>
      </c>
      <c r="N9" s="32" t="s">
        <v>19</v>
      </c>
      <c r="O9" s="32" t="s">
        <v>19</v>
      </c>
      <c r="P9" s="39"/>
    </row>
    <row r="10" spans="2:16" x14ac:dyDescent="0.25">
      <c r="B10" s="37"/>
      <c r="C10" s="189" t="s">
        <v>77</v>
      </c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1"/>
      <c r="P10" s="39"/>
    </row>
    <row r="11" spans="2:16" x14ac:dyDescent="0.25">
      <c r="B11" s="37"/>
      <c r="C11" s="156" t="s">
        <v>281</v>
      </c>
      <c r="D11" s="156" t="s">
        <v>290</v>
      </c>
      <c r="E11" s="157">
        <v>46076</v>
      </c>
      <c r="F11" s="158" t="s">
        <v>19</v>
      </c>
      <c r="G11" s="158" t="s">
        <v>19</v>
      </c>
      <c r="H11" s="158" t="s">
        <v>19</v>
      </c>
      <c r="I11" s="159" t="s">
        <v>297</v>
      </c>
      <c r="J11" s="160">
        <v>6615</v>
      </c>
      <c r="K11" s="160">
        <v>0</v>
      </c>
      <c r="L11" s="161">
        <v>529.26</v>
      </c>
      <c r="M11" s="165" t="s">
        <v>54</v>
      </c>
      <c r="N11" s="174" t="s">
        <v>54</v>
      </c>
      <c r="O11" s="158" t="s">
        <v>19</v>
      </c>
      <c r="P11" s="39"/>
    </row>
    <row r="12" spans="2:16" x14ac:dyDescent="0.25">
      <c r="B12" s="37"/>
      <c r="C12" s="156" t="s">
        <v>291</v>
      </c>
      <c r="D12" s="156" t="s">
        <v>292</v>
      </c>
      <c r="E12" s="157">
        <v>46104</v>
      </c>
      <c r="F12" s="158" t="s">
        <v>19</v>
      </c>
      <c r="G12" s="158" t="s">
        <v>19</v>
      </c>
      <c r="H12" s="158" t="s">
        <v>19</v>
      </c>
      <c r="I12" s="159" t="s">
        <v>298</v>
      </c>
      <c r="J12" s="160">
        <v>13623</v>
      </c>
      <c r="K12" s="160">
        <v>13623</v>
      </c>
      <c r="L12" s="161">
        <v>1635</v>
      </c>
      <c r="M12" s="165" t="s">
        <v>54</v>
      </c>
      <c r="N12" s="174" t="s">
        <v>54</v>
      </c>
      <c r="O12" s="158" t="s">
        <v>19</v>
      </c>
      <c r="P12" s="39"/>
    </row>
    <row r="13" spans="2:16" x14ac:dyDescent="0.25">
      <c r="B13" s="37"/>
      <c r="C13" s="8"/>
      <c r="D13" s="8"/>
      <c r="E13" s="13"/>
      <c r="F13" s="13"/>
      <c r="G13" s="13"/>
      <c r="H13" s="13"/>
      <c r="I13" s="15"/>
      <c r="J13" s="15"/>
      <c r="K13" s="15"/>
      <c r="L13" s="15"/>
      <c r="M13" s="15"/>
      <c r="N13" s="15"/>
      <c r="O13" s="15"/>
      <c r="P13" s="39"/>
    </row>
    <row r="14" spans="2:16" x14ac:dyDescent="0.25">
      <c r="B14" s="37"/>
      <c r="C14" s="189" t="s">
        <v>217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1"/>
      <c r="P14" s="39"/>
    </row>
    <row r="15" spans="2:16" s="182" customFormat="1" x14ac:dyDescent="0.25">
      <c r="B15" s="37"/>
      <c r="C15" s="175" t="s">
        <v>39</v>
      </c>
      <c r="D15" s="175" t="s">
        <v>21</v>
      </c>
      <c r="E15" s="176">
        <v>44509</v>
      </c>
      <c r="F15" s="167" t="s">
        <v>25</v>
      </c>
      <c r="G15" s="176">
        <v>44725</v>
      </c>
      <c r="H15" s="176">
        <v>45861</v>
      </c>
      <c r="I15" s="177" t="s">
        <v>56</v>
      </c>
      <c r="J15" s="178">
        <v>8220</v>
      </c>
      <c r="K15" s="178">
        <v>8220</v>
      </c>
      <c r="L15" s="179">
        <v>657.59</v>
      </c>
      <c r="M15" s="180" t="s">
        <v>54</v>
      </c>
      <c r="N15" s="180" t="s">
        <v>54</v>
      </c>
      <c r="O15" s="181" t="s">
        <v>55</v>
      </c>
      <c r="P15" s="39"/>
    </row>
    <row r="16" spans="2:16" ht="13.15" x14ac:dyDescent="0.25">
      <c r="B16" s="37"/>
      <c r="C16" s="7" t="s">
        <v>41</v>
      </c>
      <c r="D16" s="7" t="s">
        <v>22</v>
      </c>
      <c r="E16" s="11">
        <v>44691</v>
      </c>
      <c r="F16" s="9" t="s">
        <v>23</v>
      </c>
      <c r="G16" s="12" t="s">
        <v>20</v>
      </c>
      <c r="H16" s="12" t="s">
        <v>20</v>
      </c>
      <c r="I16" s="14" t="s">
        <v>57</v>
      </c>
      <c r="J16" s="19">
        <v>100</v>
      </c>
      <c r="K16" s="19">
        <v>100</v>
      </c>
      <c r="L16" s="24">
        <v>143.84</v>
      </c>
      <c r="M16" s="30" t="s">
        <v>54</v>
      </c>
      <c r="N16" s="30" t="s">
        <v>54</v>
      </c>
      <c r="O16" s="12" t="s">
        <v>55</v>
      </c>
      <c r="P16" s="39"/>
    </row>
    <row r="17" spans="2:16" s="183" customFormat="1" x14ac:dyDescent="0.25">
      <c r="B17" s="37"/>
      <c r="C17" s="7" t="s">
        <v>42</v>
      </c>
      <c r="D17" s="7" t="s">
        <v>26</v>
      </c>
      <c r="E17" s="11">
        <v>44817</v>
      </c>
      <c r="F17" s="9" t="s">
        <v>25</v>
      </c>
      <c r="G17" s="11">
        <v>45426</v>
      </c>
      <c r="H17" s="11">
        <v>45810</v>
      </c>
      <c r="I17" s="14" t="s">
        <v>58</v>
      </c>
      <c r="J17" s="19">
        <v>2669</v>
      </c>
      <c r="K17" s="19">
        <v>2669</v>
      </c>
      <c r="L17" s="24">
        <v>40.049999999999997</v>
      </c>
      <c r="M17" s="30" t="s">
        <v>54</v>
      </c>
      <c r="N17" s="30" t="s">
        <v>54</v>
      </c>
      <c r="O17" s="12" t="s">
        <v>55</v>
      </c>
      <c r="P17" s="39"/>
    </row>
    <row r="18" spans="2:16" x14ac:dyDescent="0.25">
      <c r="B18" s="37"/>
      <c r="C18" s="7" t="s">
        <v>43</v>
      </c>
      <c r="D18" s="7" t="s">
        <v>27</v>
      </c>
      <c r="E18" s="11">
        <v>45034</v>
      </c>
      <c r="F18" s="9" t="s">
        <v>23</v>
      </c>
      <c r="G18" s="12" t="s">
        <v>20</v>
      </c>
      <c r="H18" s="12" t="s">
        <v>20</v>
      </c>
      <c r="I18" s="198" t="s">
        <v>53</v>
      </c>
      <c r="J18" s="199"/>
      <c r="K18" s="199"/>
      <c r="L18" s="199"/>
      <c r="M18" s="199"/>
      <c r="N18" s="199"/>
      <c r="O18" s="200"/>
      <c r="P18" s="39"/>
    </row>
    <row r="19" spans="2:16" ht="13.15" x14ac:dyDescent="0.25">
      <c r="B19" s="37"/>
      <c r="C19" s="7" t="s">
        <v>44</v>
      </c>
      <c r="D19" s="7" t="s">
        <v>28</v>
      </c>
      <c r="E19" s="11">
        <v>45034</v>
      </c>
      <c r="F19" s="9" t="s">
        <v>23</v>
      </c>
      <c r="G19" s="12" t="s">
        <v>20</v>
      </c>
      <c r="H19" s="12" t="s">
        <v>20</v>
      </c>
      <c r="I19" s="14" t="s">
        <v>60</v>
      </c>
      <c r="J19" s="19">
        <v>3035</v>
      </c>
      <c r="K19" s="19">
        <v>3035</v>
      </c>
      <c r="L19" s="24">
        <v>398</v>
      </c>
      <c r="M19" s="30" t="s">
        <v>54</v>
      </c>
      <c r="N19" s="30" t="s">
        <v>54</v>
      </c>
      <c r="O19" s="12" t="s">
        <v>55</v>
      </c>
      <c r="P19" s="39"/>
    </row>
    <row r="20" spans="2:16" x14ac:dyDescent="0.25">
      <c r="B20" s="37"/>
      <c r="C20" s="7" t="s">
        <v>45</v>
      </c>
      <c r="D20" s="7" t="s">
        <v>29</v>
      </c>
      <c r="E20" s="11">
        <v>45062</v>
      </c>
      <c r="F20" s="9" t="s">
        <v>5</v>
      </c>
      <c r="G20" s="11">
        <v>45427</v>
      </c>
      <c r="H20" s="12" t="s">
        <v>20</v>
      </c>
      <c r="I20" s="14" t="s">
        <v>59</v>
      </c>
      <c r="J20" s="19">
        <v>10800</v>
      </c>
      <c r="K20" s="19">
        <v>10800</v>
      </c>
      <c r="L20" s="24">
        <v>157.68</v>
      </c>
      <c r="M20" s="30" t="s">
        <v>54</v>
      </c>
      <c r="N20" s="30" t="s">
        <v>54</v>
      </c>
      <c r="O20" s="12" t="s">
        <v>55</v>
      </c>
      <c r="P20" s="39"/>
    </row>
    <row r="21" spans="2:16" x14ac:dyDescent="0.25">
      <c r="B21" s="37"/>
      <c r="C21" s="7" t="s">
        <v>50</v>
      </c>
      <c r="D21" s="7" t="s">
        <v>30</v>
      </c>
      <c r="E21" s="11">
        <v>45131</v>
      </c>
      <c r="F21" s="9" t="s">
        <v>24</v>
      </c>
      <c r="G21" s="12" t="s">
        <v>18</v>
      </c>
      <c r="H21" s="12" t="s">
        <v>18</v>
      </c>
      <c r="I21" s="14" t="s">
        <v>61</v>
      </c>
      <c r="J21" s="19">
        <v>28325</v>
      </c>
      <c r="K21" s="19">
        <v>25750</v>
      </c>
      <c r="L21" s="24">
        <v>191.73</v>
      </c>
      <c r="M21" s="14">
        <v>1.31</v>
      </c>
      <c r="N21" s="12" t="s">
        <v>55</v>
      </c>
      <c r="O21" s="12" t="s">
        <v>55</v>
      </c>
      <c r="P21" s="39"/>
    </row>
    <row r="22" spans="2:16" x14ac:dyDescent="0.25">
      <c r="B22" s="37"/>
      <c r="C22" s="7" t="s">
        <v>46</v>
      </c>
      <c r="D22" s="7" t="s">
        <v>31</v>
      </c>
      <c r="E22" s="11">
        <v>45244</v>
      </c>
      <c r="F22" s="167" t="s">
        <v>25</v>
      </c>
      <c r="G22" s="11">
        <v>45362</v>
      </c>
      <c r="H22" s="11">
        <v>45895</v>
      </c>
      <c r="I22" s="14" t="s">
        <v>62</v>
      </c>
      <c r="J22" s="19">
        <v>1725</v>
      </c>
      <c r="K22" s="19">
        <v>1725</v>
      </c>
      <c r="L22" s="24">
        <v>25.19</v>
      </c>
      <c r="M22" s="30" t="s">
        <v>54</v>
      </c>
      <c r="N22" s="30" t="s">
        <v>54</v>
      </c>
      <c r="O22" s="12" t="s">
        <v>55</v>
      </c>
      <c r="P22" s="39"/>
    </row>
    <row r="23" spans="2:16" x14ac:dyDescent="0.25">
      <c r="B23" s="37"/>
      <c r="C23" s="7" t="s">
        <v>51</v>
      </c>
      <c r="D23" s="7" t="s">
        <v>32</v>
      </c>
      <c r="E23" s="11">
        <v>45362</v>
      </c>
      <c r="F23" s="9" t="s">
        <v>24</v>
      </c>
      <c r="G23" s="12" t="s">
        <v>18</v>
      </c>
      <c r="H23" s="12" t="s">
        <v>18</v>
      </c>
      <c r="I23" s="14" t="s">
        <v>63</v>
      </c>
      <c r="J23" s="19">
        <v>19250</v>
      </c>
      <c r="K23" s="19">
        <v>17500</v>
      </c>
      <c r="L23" s="24">
        <v>700</v>
      </c>
      <c r="M23" s="14">
        <v>0.88</v>
      </c>
      <c r="N23" s="12" t="s">
        <v>55</v>
      </c>
      <c r="O23" s="12" t="s">
        <v>55</v>
      </c>
      <c r="P23" s="39"/>
    </row>
    <row r="24" spans="2:16" x14ac:dyDescent="0.25">
      <c r="B24" s="37"/>
      <c r="C24" s="7" t="s">
        <v>47</v>
      </c>
      <c r="D24" s="7" t="s">
        <v>33</v>
      </c>
      <c r="E24" s="11">
        <v>45398</v>
      </c>
      <c r="F24" s="9" t="s">
        <v>5</v>
      </c>
      <c r="G24" s="11">
        <v>45763</v>
      </c>
      <c r="H24" s="12" t="s">
        <v>20</v>
      </c>
      <c r="I24" s="14" t="s">
        <v>64</v>
      </c>
      <c r="J24" s="19">
        <v>28383</v>
      </c>
      <c r="K24" s="19">
        <v>28383</v>
      </c>
      <c r="L24" s="24">
        <v>1603.2</v>
      </c>
      <c r="M24" s="30" t="s">
        <v>54</v>
      </c>
      <c r="N24" s="30" t="s">
        <v>54</v>
      </c>
      <c r="O24" s="12" t="s">
        <v>55</v>
      </c>
      <c r="P24" s="39"/>
    </row>
    <row r="25" spans="2:16" ht="13.15" x14ac:dyDescent="0.25">
      <c r="B25" s="37"/>
      <c r="C25" s="7" t="s">
        <v>40</v>
      </c>
      <c r="D25" s="7" t="s">
        <v>34</v>
      </c>
      <c r="E25" s="11">
        <v>45454</v>
      </c>
      <c r="F25" s="9" t="s">
        <v>23</v>
      </c>
      <c r="G25" s="12" t="s">
        <v>20</v>
      </c>
      <c r="H25" s="12" t="s">
        <v>20</v>
      </c>
      <c r="I25" s="14" t="s">
        <v>65</v>
      </c>
      <c r="J25" s="19">
        <v>0</v>
      </c>
      <c r="K25" s="19">
        <v>0</v>
      </c>
      <c r="L25" s="24">
        <v>0</v>
      </c>
      <c r="M25" s="30" t="s">
        <v>54</v>
      </c>
      <c r="N25" s="30" t="s">
        <v>54</v>
      </c>
      <c r="O25" s="12" t="s">
        <v>55</v>
      </c>
      <c r="P25" s="39"/>
    </row>
    <row r="26" spans="2:16" ht="13.15" x14ac:dyDescent="0.25">
      <c r="B26" s="37"/>
      <c r="C26" s="7" t="s">
        <v>48</v>
      </c>
      <c r="D26" s="7" t="s">
        <v>35</v>
      </c>
      <c r="E26" s="11">
        <v>45482</v>
      </c>
      <c r="F26" s="167" t="s">
        <v>25</v>
      </c>
      <c r="G26" s="11">
        <v>45608</v>
      </c>
      <c r="H26" s="11">
        <v>45854</v>
      </c>
      <c r="I26" s="14" t="s">
        <v>66</v>
      </c>
      <c r="J26" s="19">
        <v>500</v>
      </c>
      <c r="K26" s="19">
        <v>500</v>
      </c>
      <c r="L26" s="24">
        <v>79.45</v>
      </c>
      <c r="M26" s="30" t="s">
        <v>54</v>
      </c>
      <c r="N26" s="30" t="s">
        <v>54</v>
      </c>
      <c r="O26" s="12" t="s">
        <v>55</v>
      </c>
      <c r="P26" s="39"/>
    </row>
    <row r="27" spans="2:16" ht="13.15" x14ac:dyDescent="0.25">
      <c r="B27" s="37"/>
      <c r="C27" s="7" t="s">
        <v>49</v>
      </c>
      <c r="D27" s="7" t="s">
        <v>36</v>
      </c>
      <c r="E27" s="11">
        <v>45495</v>
      </c>
      <c r="F27" s="167" t="s">
        <v>24</v>
      </c>
      <c r="G27" s="12" t="s">
        <v>18</v>
      </c>
      <c r="H27" s="12" t="s">
        <v>18</v>
      </c>
      <c r="I27" s="14" t="s">
        <v>67</v>
      </c>
      <c r="J27" s="19">
        <v>18425</v>
      </c>
      <c r="K27" s="19">
        <v>16750</v>
      </c>
      <c r="L27" s="24">
        <v>691.44</v>
      </c>
      <c r="M27" s="14">
        <v>0.86</v>
      </c>
      <c r="N27" s="12" t="s">
        <v>55</v>
      </c>
      <c r="O27" s="12" t="s">
        <v>55</v>
      </c>
      <c r="P27" s="39"/>
    </row>
    <row r="28" spans="2:16" ht="13.15" x14ac:dyDescent="0.25">
      <c r="B28" s="37"/>
      <c r="C28" s="7" t="s">
        <v>49</v>
      </c>
      <c r="D28" s="7" t="s">
        <v>37</v>
      </c>
      <c r="E28" s="11">
        <v>45495</v>
      </c>
      <c r="F28" s="167" t="s">
        <v>24</v>
      </c>
      <c r="G28" s="12" t="s">
        <v>18</v>
      </c>
      <c r="H28" s="12" t="s">
        <v>18</v>
      </c>
      <c r="I28" s="14" t="s">
        <v>68</v>
      </c>
      <c r="J28" s="19">
        <v>15125</v>
      </c>
      <c r="K28" s="19">
        <v>13750</v>
      </c>
      <c r="L28" s="24">
        <v>567.62</v>
      </c>
      <c r="M28" s="14">
        <v>0.71</v>
      </c>
      <c r="N28" s="12" t="s">
        <v>55</v>
      </c>
      <c r="O28" s="12" t="s">
        <v>55</v>
      </c>
      <c r="P28" s="39"/>
    </row>
    <row r="29" spans="2:16" x14ac:dyDescent="0.25">
      <c r="B29" s="37"/>
      <c r="C29" s="7" t="s">
        <v>52</v>
      </c>
      <c r="D29" s="7" t="s">
        <v>38</v>
      </c>
      <c r="E29" s="11">
        <v>45495</v>
      </c>
      <c r="F29" s="167" t="s">
        <v>24</v>
      </c>
      <c r="G29" s="12" t="s">
        <v>18</v>
      </c>
      <c r="H29" s="12" t="s">
        <v>18</v>
      </c>
      <c r="I29" s="14" t="s">
        <v>69</v>
      </c>
      <c r="J29" s="19">
        <v>31625</v>
      </c>
      <c r="K29" s="19">
        <v>28750</v>
      </c>
      <c r="L29" s="24">
        <v>1165.75</v>
      </c>
      <c r="M29" s="14">
        <v>1.44</v>
      </c>
      <c r="N29" s="12" t="s">
        <v>55</v>
      </c>
      <c r="O29" s="12" t="s">
        <v>55</v>
      </c>
      <c r="P29" s="39"/>
    </row>
    <row r="30" spans="2:16" x14ac:dyDescent="0.25">
      <c r="B30" s="37"/>
      <c r="C30" s="156" t="s">
        <v>240</v>
      </c>
      <c r="D30" s="156" t="s">
        <v>241</v>
      </c>
      <c r="E30" s="157">
        <v>45699</v>
      </c>
      <c r="F30" s="168" t="s">
        <v>5</v>
      </c>
      <c r="G30" s="157">
        <v>45958</v>
      </c>
      <c r="H30" s="164" t="s">
        <v>20</v>
      </c>
      <c r="I30" s="159" t="s">
        <v>242</v>
      </c>
      <c r="J30" s="160">
        <v>264</v>
      </c>
      <c r="K30" s="160">
        <v>0</v>
      </c>
      <c r="L30" s="161">
        <v>0</v>
      </c>
      <c r="M30" s="165" t="s">
        <v>54</v>
      </c>
      <c r="N30" s="165" t="s">
        <v>54</v>
      </c>
      <c r="O30" s="164" t="s">
        <v>55</v>
      </c>
      <c r="P30" s="39"/>
    </row>
    <row r="31" spans="2:16" x14ac:dyDescent="0.25">
      <c r="B31" s="37"/>
      <c r="C31" s="156" t="s">
        <v>253</v>
      </c>
      <c r="D31" s="156" t="s">
        <v>254</v>
      </c>
      <c r="E31" s="157">
        <v>45762</v>
      </c>
      <c r="F31" s="168" t="s">
        <v>23</v>
      </c>
      <c r="G31" s="164" t="s">
        <v>20</v>
      </c>
      <c r="H31" s="164" t="s">
        <v>20</v>
      </c>
      <c r="I31" s="165" t="s">
        <v>53</v>
      </c>
      <c r="J31" s="160">
        <v>400</v>
      </c>
      <c r="K31" s="160">
        <v>400</v>
      </c>
      <c r="L31" s="161">
        <v>0</v>
      </c>
      <c r="M31" s="165" t="s">
        <v>54</v>
      </c>
      <c r="N31" s="165" t="s">
        <v>54</v>
      </c>
      <c r="O31" s="164" t="s">
        <v>55</v>
      </c>
      <c r="P31" s="39"/>
    </row>
    <row r="32" spans="2:16" x14ac:dyDescent="0.25">
      <c r="B32" s="37"/>
      <c r="C32" s="156" t="s">
        <v>255</v>
      </c>
      <c r="D32" s="156" t="s">
        <v>258</v>
      </c>
      <c r="E32" s="157">
        <v>45768</v>
      </c>
      <c r="F32" s="168" t="s">
        <v>24</v>
      </c>
      <c r="G32" s="164" t="s">
        <v>18</v>
      </c>
      <c r="H32" s="164" t="s">
        <v>18</v>
      </c>
      <c r="I32" s="159" t="s">
        <v>261</v>
      </c>
      <c r="J32" s="160">
        <v>8800</v>
      </c>
      <c r="K32" s="160">
        <v>8000</v>
      </c>
      <c r="L32" s="161">
        <v>303.36</v>
      </c>
      <c r="M32" s="159">
        <v>0.34</v>
      </c>
      <c r="N32" s="164" t="s">
        <v>55</v>
      </c>
      <c r="O32" s="164" t="s">
        <v>55</v>
      </c>
      <c r="P32" s="39"/>
    </row>
    <row r="33" spans="2:16" x14ac:dyDescent="0.25">
      <c r="B33" s="37"/>
      <c r="C33" s="156" t="s">
        <v>256</v>
      </c>
      <c r="D33" s="156" t="s">
        <v>259</v>
      </c>
      <c r="E33" s="157">
        <v>45768</v>
      </c>
      <c r="F33" s="168" t="s">
        <v>24</v>
      </c>
      <c r="G33" s="164" t="s">
        <v>18</v>
      </c>
      <c r="H33" s="164" t="s">
        <v>18</v>
      </c>
      <c r="I33" s="159" t="s">
        <v>262</v>
      </c>
      <c r="J33" s="160">
        <v>11550</v>
      </c>
      <c r="K33" s="160">
        <v>10500</v>
      </c>
      <c r="L33" s="161">
        <v>398.16</v>
      </c>
      <c r="M33" s="159">
        <v>0.5</v>
      </c>
      <c r="N33" s="164" t="s">
        <v>55</v>
      </c>
      <c r="O33" s="164" t="s">
        <v>55</v>
      </c>
      <c r="P33" s="39"/>
    </row>
    <row r="34" spans="2:16" x14ac:dyDescent="0.25">
      <c r="B34" s="37"/>
      <c r="C34" s="156" t="s">
        <v>257</v>
      </c>
      <c r="D34" s="156" t="s">
        <v>260</v>
      </c>
      <c r="E34" s="157">
        <v>45768</v>
      </c>
      <c r="F34" s="163" t="s">
        <v>23</v>
      </c>
      <c r="G34" s="164" t="s">
        <v>18</v>
      </c>
      <c r="H34" s="164" t="s">
        <v>18</v>
      </c>
      <c r="I34" s="159" t="s">
        <v>263</v>
      </c>
      <c r="J34" s="160">
        <v>10175</v>
      </c>
      <c r="K34" s="160">
        <v>9250</v>
      </c>
      <c r="L34" s="161">
        <v>350.76</v>
      </c>
      <c r="M34" s="159">
        <v>0.44</v>
      </c>
      <c r="N34" s="164" t="s">
        <v>55</v>
      </c>
      <c r="O34" s="164" t="s">
        <v>55</v>
      </c>
      <c r="P34" s="39"/>
    </row>
    <row r="35" spans="2:16" x14ac:dyDescent="0.25">
      <c r="B35" s="37"/>
      <c r="C35" s="156" t="s">
        <v>266</v>
      </c>
      <c r="D35" s="156" t="s">
        <v>267</v>
      </c>
      <c r="E35" s="157">
        <v>45790</v>
      </c>
      <c r="F35" s="163" t="s">
        <v>25</v>
      </c>
      <c r="G35" s="157">
        <v>45839</v>
      </c>
      <c r="H35" s="173">
        <v>45978</v>
      </c>
      <c r="I35" s="159" t="s">
        <v>268</v>
      </c>
      <c r="J35" s="160">
        <v>3600</v>
      </c>
      <c r="K35" s="160">
        <v>3600</v>
      </c>
      <c r="L35" s="161">
        <v>59.12</v>
      </c>
      <c r="M35" s="165" t="s">
        <v>54</v>
      </c>
      <c r="N35" s="163" t="s">
        <v>54</v>
      </c>
      <c r="O35" s="164" t="s">
        <v>55</v>
      </c>
      <c r="P35" s="39"/>
    </row>
    <row r="36" spans="2:16" x14ac:dyDescent="0.25">
      <c r="B36" s="37"/>
      <c r="C36" s="156" t="s">
        <v>269</v>
      </c>
      <c r="D36" s="156" t="s">
        <v>271</v>
      </c>
      <c r="E36" s="157">
        <v>45846</v>
      </c>
      <c r="F36" s="168" t="s">
        <v>5</v>
      </c>
      <c r="G36" s="157">
        <v>45887</v>
      </c>
      <c r="H36" s="164" t="s">
        <v>20</v>
      </c>
      <c r="I36" s="159" t="s">
        <v>270</v>
      </c>
      <c r="J36" s="216" t="s">
        <v>53</v>
      </c>
      <c r="K36" s="217"/>
      <c r="L36" s="161">
        <v>7.08</v>
      </c>
      <c r="M36" s="165" t="s">
        <v>54</v>
      </c>
      <c r="N36" s="163" t="s">
        <v>54</v>
      </c>
      <c r="O36" s="164" t="s">
        <v>55</v>
      </c>
      <c r="P36" s="39"/>
    </row>
    <row r="37" spans="2:16" x14ac:dyDescent="0.25">
      <c r="B37" s="37"/>
      <c r="C37" s="156" t="s">
        <v>276</v>
      </c>
      <c r="D37" s="156" t="s">
        <v>273</v>
      </c>
      <c r="E37" s="157">
        <v>45881</v>
      </c>
      <c r="F37" s="168" t="s">
        <v>24</v>
      </c>
      <c r="G37" s="157" t="s">
        <v>18</v>
      </c>
      <c r="H37" s="164" t="s">
        <v>18</v>
      </c>
      <c r="I37" s="159" t="s">
        <v>278</v>
      </c>
      <c r="J37" s="160">
        <v>23100</v>
      </c>
      <c r="K37" s="160">
        <v>21000</v>
      </c>
      <c r="L37" s="161">
        <v>856.82</v>
      </c>
      <c r="M37" s="159">
        <v>1.07</v>
      </c>
      <c r="N37" s="164" t="s">
        <v>55</v>
      </c>
      <c r="O37" s="164" t="s">
        <v>55</v>
      </c>
      <c r="P37" s="39"/>
    </row>
    <row r="38" spans="2:16" x14ac:dyDescent="0.25">
      <c r="B38" s="37"/>
      <c r="C38" s="156" t="s">
        <v>277</v>
      </c>
      <c r="D38" s="156" t="s">
        <v>274</v>
      </c>
      <c r="E38" s="157">
        <v>45881</v>
      </c>
      <c r="F38" s="168" t="s">
        <v>23</v>
      </c>
      <c r="G38" s="157" t="s">
        <v>20</v>
      </c>
      <c r="H38" s="164" t="s">
        <v>20</v>
      </c>
      <c r="I38" s="159" t="s">
        <v>280</v>
      </c>
      <c r="J38" s="160">
        <v>232</v>
      </c>
      <c r="K38" s="160">
        <v>232</v>
      </c>
      <c r="L38" s="161">
        <v>43.2</v>
      </c>
      <c r="M38" s="165" t="s">
        <v>54</v>
      </c>
      <c r="N38" s="163" t="s">
        <v>54</v>
      </c>
      <c r="O38" s="164" t="s">
        <v>55</v>
      </c>
      <c r="P38" s="39"/>
    </row>
    <row r="39" spans="2:16" x14ac:dyDescent="0.25">
      <c r="B39" s="37"/>
      <c r="C39" s="156" t="s">
        <v>275</v>
      </c>
      <c r="D39" s="156" t="s">
        <v>272</v>
      </c>
      <c r="E39" s="157">
        <v>45910</v>
      </c>
      <c r="F39" s="168" t="s">
        <v>23</v>
      </c>
      <c r="G39" s="157" t="s">
        <v>18</v>
      </c>
      <c r="H39" s="164" t="s">
        <v>18</v>
      </c>
      <c r="I39" s="159" t="s">
        <v>279</v>
      </c>
      <c r="J39" s="160">
        <v>22000</v>
      </c>
      <c r="K39" s="160">
        <v>20000</v>
      </c>
      <c r="L39" s="161">
        <v>758.36</v>
      </c>
      <c r="M39" s="159">
        <v>0.95</v>
      </c>
      <c r="N39" s="164" t="s">
        <v>55</v>
      </c>
      <c r="O39" s="164" t="s">
        <v>55</v>
      </c>
      <c r="P39" s="39"/>
    </row>
    <row r="40" spans="2:16" x14ac:dyDescent="0.25">
      <c r="B40" s="37"/>
      <c r="C40" s="156" t="s">
        <v>284</v>
      </c>
      <c r="D40" s="156" t="s">
        <v>285</v>
      </c>
      <c r="E40" s="157">
        <v>45979</v>
      </c>
      <c r="F40" s="168" t="s">
        <v>23</v>
      </c>
      <c r="G40" s="157" t="s">
        <v>20</v>
      </c>
      <c r="H40" s="164" t="s">
        <v>20</v>
      </c>
      <c r="I40" s="159" t="s">
        <v>287</v>
      </c>
      <c r="J40" s="160">
        <v>800</v>
      </c>
      <c r="K40" s="160">
        <v>800</v>
      </c>
      <c r="L40" s="161">
        <v>43.2</v>
      </c>
      <c r="M40" s="165" t="s">
        <v>54</v>
      </c>
      <c r="N40" s="163" t="s">
        <v>54</v>
      </c>
      <c r="O40" s="164" t="s">
        <v>55</v>
      </c>
      <c r="P40" s="39"/>
    </row>
    <row r="41" spans="2:16" x14ac:dyDescent="0.25">
      <c r="B41" s="37"/>
      <c r="C41" s="156" t="s">
        <v>282</v>
      </c>
      <c r="D41" s="156" t="s">
        <v>283</v>
      </c>
      <c r="E41" s="157">
        <v>45999</v>
      </c>
      <c r="F41" s="168" t="s">
        <v>23</v>
      </c>
      <c r="G41" s="157" t="s">
        <v>18</v>
      </c>
      <c r="H41" s="164" t="s">
        <v>18</v>
      </c>
      <c r="I41" s="160" t="s">
        <v>286</v>
      </c>
      <c r="J41" s="160">
        <v>87565</v>
      </c>
      <c r="K41" s="160">
        <v>81750</v>
      </c>
      <c r="L41" s="161">
        <v>3515.35</v>
      </c>
      <c r="M41" s="159">
        <v>4.43</v>
      </c>
      <c r="N41" s="164" t="s">
        <v>55</v>
      </c>
      <c r="O41" s="164" t="s">
        <v>55</v>
      </c>
      <c r="P41" s="39"/>
    </row>
    <row r="42" spans="2:16" x14ac:dyDescent="0.25">
      <c r="B42" s="37"/>
      <c r="C42" s="156" t="s">
        <v>288</v>
      </c>
      <c r="D42" s="156" t="s">
        <v>289</v>
      </c>
      <c r="E42" s="157">
        <v>46063</v>
      </c>
      <c r="F42" s="168" t="s">
        <v>23</v>
      </c>
      <c r="G42" s="157" t="s">
        <v>20</v>
      </c>
      <c r="H42" s="164" t="s">
        <v>20</v>
      </c>
      <c r="I42" s="160" t="s">
        <v>295</v>
      </c>
      <c r="J42" s="160">
        <v>1882</v>
      </c>
      <c r="K42" s="160">
        <v>1882</v>
      </c>
      <c r="L42" s="161">
        <v>30294.66</v>
      </c>
      <c r="M42" s="165" t="s">
        <v>54</v>
      </c>
      <c r="N42" s="163" t="s">
        <v>54</v>
      </c>
      <c r="O42" s="164" t="s">
        <v>55</v>
      </c>
      <c r="P42" s="39"/>
    </row>
    <row r="43" spans="2:16" x14ac:dyDescent="0.25">
      <c r="B43" s="37"/>
      <c r="C43" s="156" t="s">
        <v>293</v>
      </c>
      <c r="D43" s="156" t="s">
        <v>294</v>
      </c>
      <c r="E43" s="157">
        <v>46105</v>
      </c>
      <c r="F43" s="168" t="s">
        <v>24</v>
      </c>
      <c r="G43" s="157" t="s">
        <v>18</v>
      </c>
      <c r="H43" s="164" t="s">
        <v>18</v>
      </c>
      <c r="I43" s="160" t="s">
        <v>296</v>
      </c>
      <c r="J43" s="160">
        <v>11550</v>
      </c>
      <c r="K43" s="160">
        <v>10500</v>
      </c>
      <c r="L43" s="161">
        <v>445.21</v>
      </c>
      <c r="M43" s="159">
        <v>0.56000000000000005</v>
      </c>
      <c r="N43" s="164" t="s">
        <v>55</v>
      </c>
      <c r="O43" s="164" t="s">
        <v>55</v>
      </c>
      <c r="P43" s="39"/>
    </row>
    <row r="44" spans="2:16" x14ac:dyDescent="0.25">
      <c r="B44" s="37"/>
      <c r="C44" s="8"/>
      <c r="D44" s="8"/>
      <c r="E44" s="13"/>
      <c r="F44" s="10"/>
      <c r="G44" s="13"/>
      <c r="H44" s="13"/>
      <c r="I44" s="15"/>
      <c r="J44" s="28"/>
      <c r="K44" s="28"/>
      <c r="L44" s="29"/>
      <c r="M44" s="15"/>
      <c r="N44" s="15"/>
      <c r="O44" s="15"/>
      <c r="P44" s="39"/>
    </row>
    <row r="45" spans="2:16" x14ac:dyDescent="0.25">
      <c r="B45" s="37"/>
      <c r="C45" s="210" t="s">
        <v>75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2"/>
      <c r="P45" s="39"/>
    </row>
    <row r="46" spans="2:16" ht="15" customHeight="1" x14ac:dyDescent="0.25">
      <c r="B46" s="37"/>
      <c r="C46" s="192" t="s">
        <v>245</v>
      </c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4"/>
      <c r="P46" s="39"/>
    </row>
    <row r="47" spans="2:16" x14ac:dyDescent="0.25">
      <c r="B47" s="37"/>
      <c r="C47" s="213" t="s">
        <v>236</v>
      </c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5"/>
      <c r="P47" s="39"/>
    </row>
    <row r="48" spans="2:16" x14ac:dyDescent="0.25">
      <c r="B48" s="37"/>
      <c r="C48" s="195" t="s">
        <v>235</v>
      </c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7"/>
      <c r="P48" s="39"/>
    </row>
    <row r="49" spans="2:16" ht="14.1" customHeight="1" thickBot="1" x14ac:dyDescent="0.3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</sheetData>
  <mergeCells count="15">
    <mergeCell ref="C3:O3"/>
    <mergeCell ref="E4:O4"/>
    <mergeCell ref="C10:O10"/>
    <mergeCell ref="C46:O46"/>
    <mergeCell ref="C48:O48"/>
    <mergeCell ref="I18:O18"/>
    <mergeCell ref="I7:I9"/>
    <mergeCell ref="C6:O6"/>
    <mergeCell ref="C14:O14"/>
    <mergeCell ref="C7:D7"/>
    <mergeCell ref="C8:D8"/>
    <mergeCell ref="C9:D9"/>
    <mergeCell ref="C45:O45"/>
    <mergeCell ref="C47:O47"/>
    <mergeCell ref="J36:K36"/>
  </mergeCells>
  <conditionalFormatting sqref="A1:XFD7 A8:H9 J8:XFD9 A10:C10 P10:XFD10 N7:N9 A47:XFD1048576 A46:C46 P46:XFD46 A44:XFD45 A36:J36 L36:XFD43 A37:I43 A11:XFD35">
    <cfRule type="cellIs" dxfId="274" priority="12" operator="equal">
      <formula>"N/A"</formula>
    </cfRule>
  </conditionalFormatting>
  <conditionalFormatting sqref="A47:XFD1048576 A46:C46 P46:XFD46 A44:XFD45 A36:J36 L36:XFD43 A37:I43 A1:XFD35">
    <cfRule type="cellIs" dxfId="273" priority="10" operator="equal">
      <formula>"OK"</formula>
    </cfRule>
    <cfRule type="cellIs" dxfId="272" priority="11" operator="equal">
      <formula>"NO"</formula>
    </cfRule>
  </conditionalFormatting>
  <conditionalFormatting sqref="J37:K37">
    <cfRule type="cellIs" dxfId="271" priority="9" operator="equal">
      <formula>"N/A"</formula>
    </cfRule>
  </conditionalFormatting>
  <conditionalFormatting sqref="J37:K37">
    <cfRule type="cellIs" dxfId="270" priority="7" operator="equal">
      <formula>"OK"</formula>
    </cfRule>
    <cfRule type="cellIs" dxfId="269" priority="8" operator="equal">
      <formula>"NO"</formula>
    </cfRule>
  </conditionalFormatting>
  <conditionalFormatting sqref="J38:K43">
    <cfRule type="cellIs" dxfId="268" priority="6" operator="equal">
      <formula>"N/A"</formula>
    </cfRule>
  </conditionalFormatting>
  <conditionalFormatting sqref="J38:K43">
    <cfRule type="cellIs" dxfId="267" priority="4" operator="equal">
      <formula>"OK"</formula>
    </cfRule>
    <cfRule type="cellIs" dxfId="266" priority="5" operator="equal">
      <formula>"NO"</formula>
    </cfRule>
  </conditionalFormatting>
  <pageMargins left="0.25" right="0.25" top="0.75" bottom="0.75" header="0.3" footer="0.3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5D3F-AA87-4EAF-8D6D-FA0486A2D529}">
  <sheetPr>
    <tabColor rgb="FFACA7D3"/>
  </sheetPr>
  <dimension ref="B1:W54"/>
  <sheetViews>
    <sheetView showGridLines="0" zoomScaleNormal="100" zoomScalePageLayoutView="70" workbookViewId="0"/>
  </sheetViews>
  <sheetFormatPr defaultColWidth="15.7109375" defaultRowHeight="15" x14ac:dyDescent="0.25"/>
  <cols>
    <col min="1" max="2" width="2.7109375" customWidth="1"/>
    <col min="4" max="4" width="30.7109375" customWidth="1"/>
    <col min="5" max="9" width="12.7109375" customWidth="1"/>
    <col min="11" max="14" width="2.7109375" customWidth="1"/>
    <col min="16" max="16" width="30.7109375" customWidth="1"/>
    <col min="17" max="21" width="12.7109375" customWidth="1"/>
    <col min="23" max="24" width="2.7109375" customWidth="1"/>
  </cols>
  <sheetData>
    <row r="1" spans="2:23" ht="14.1" customHeight="1" thickBot="1" x14ac:dyDescent="0.3"/>
    <row r="2" spans="2:23" ht="14.1" customHeight="1" x14ac:dyDescent="0.25">
      <c r="B2" s="125"/>
      <c r="C2" s="129"/>
      <c r="D2" s="129"/>
      <c r="E2" s="129"/>
      <c r="F2" s="129"/>
      <c r="G2" s="129"/>
      <c r="H2" s="129"/>
      <c r="I2" s="129"/>
      <c r="J2" s="129"/>
      <c r="K2" s="130"/>
      <c r="N2" s="125"/>
      <c r="O2" s="129"/>
      <c r="P2" s="129"/>
      <c r="Q2" s="129"/>
      <c r="R2" s="129"/>
      <c r="S2" s="129"/>
      <c r="T2" s="129"/>
      <c r="U2" s="129"/>
      <c r="V2" s="129"/>
      <c r="W2" s="130"/>
    </row>
    <row r="3" spans="2:23" ht="15.75" x14ac:dyDescent="0.25">
      <c r="B3" s="126"/>
      <c r="C3" s="218" t="s">
        <v>219</v>
      </c>
      <c r="D3" s="219"/>
      <c r="E3" s="219"/>
      <c r="F3" s="219"/>
      <c r="G3" s="219"/>
      <c r="H3" s="219"/>
      <c r="I3" s="219"/>
      <c r="J3" s="220"/>
      <c r="K3" s="146"/>
      <c r="L3" s="46"/>
      <c r="N3" s="126"/>
      <c r="O3" s="218" t="s">
        <v>252</v>
      </c>
      <c r="P3" s="219"/>
      <c r="Q3" s="219"/>
      <c r="R3" s="219"/>
      <c r="S3" s="219"/>
      <c r="T3" s="219"/>
      <c r="U3" s="219"/>
      <c r="V3" s="220"/>
      <c r="W3" s="146"/>
    </row>
    <row r="4" spans="2:23" ht="45" customHeight="1" x14ac:dyDescent="0.25">
      <c r="B4" s="126"/>
      <c r="C4" s="5" t="s">
        <v>206</v>
      </c>
      <c r="D4" s="3" t="s">
        <v>167</v>
      </c>
      <c r="E4" s="3" t="s">
        <v>168</v>
      </c>
      <c r="F4" s="3" t="s">
        <v>207</v>
      </c>
      <c r="G4" s="3" t="s">
        <v>208</v>
      </c>
      <c r="H4" s="3" t="s">
        <v>212</v>
      </c>
      <c r="I4" s="3" t="s">
        <v>209</v>
      </c>
      <c r="J4" s="6" t="s">
        <v>265</v>
      </c>
      <c r="K4" s="132"/>
      <c r="L4" s="122"/>
      <c r="N4" s="126"/>
      <c r="O4" s="5" t="s">
        <v>206</v>
      </c>
      <c r="P4" s="3" t="s">
        <v>167</v>
      </c>
      <c r="Q4" s="3" t="s">
        <v>168</v>
      </c>
      <c r="R4" s="3" t="s">
        <v>207</v>
      </c>
      <c r="S4" s="3" t="s">
        <v>208</v>
      </c>
      <c r="T4" s="3" t="s">
        <v>213</v>
      </c>
      <c r="U4" s="3" t="s">
        <v>209</v>
      </c>
      <c r="V4" s="166" t="s">
        <v>265</v>
      </c>
      <c r="W4" s="132"/>
    </row>
    <row r="5" spans="2:23" x14ac:dyDescent="0.25">
      <c r="B5" s="126"/>
      <c r="C5" s="204" t="s">
        <v>169</v>
      </c>
      <c r="D5" s="205"/>
      <c r="E5" s="205"/>
      <c r="F5" s="205"/>
      <c r="G5" s="205"/>
      <c r="H5" s="205"/>
      <c r="I5" s="205"/>
      <c r="J5" s="206"/>
      <c r="K5" s="147"/>
      <c r="L5" s="45"/>
      <c r="N5" s="126"/>
      <c r="O5" s="204" t="s">
        <v>169</v>
      </c>
      <c r="P5" s="205"/>
      <c r="Q5" s="205"/>
      <c r="R5" s="205"/>
      <c r="S5" s="205"/>
      <c r="T5" s="205"/>
      <c r="U5" s="205"/>
      <c r="V5" s="206"/>
      <c r="W5" s="147"/>
    </row>
    <row r="6" spans="2:23" x14ac:dyDescent="0.25">
      <c r="B6" s="126"/>
      <c r="C6" s="221" t="s">
        <v>191</v>
      </c>
      <c r="D6" s="221" t="s">
        <v>172</v>
      </c>
      <c r="E6" s="138" t="s">
        <v>163</v>
      </c>
      <c r="F6" s="142">
        <v>91600</v>
      </c>
      <c r="G6" s="142">
        <v>44500</v>
      </c>
      <c r="H6" s="142">
        <f>'8. Traffic Segments'!E10</f>
        <v>87</v>
      </c>
      <c r="I6" s="142">
        <f>F6-SUM(G6:H6)</f>
        <v>47013</v>
      </c>
      <c r="J6" s="148">
        <f>(F6-I6)/F6</f>
        <v>0.48675764192139737</v>
      </c>
      <c r="K6" s="131"/>
      <c r="N6" s="126"/>
      <c r="O6" s="221" t="s">
        <v>191</v>
      </c>
      <c r="P6" s="221" t="s">
        <v>172</v>
      </c>
      <c r="Q6" s="138" t="s">
        <v>163</v>
      </c>
      <c r="R6" s="142">
        <v>91600</v>
      </c>
      <c r="S6" s="142">
        <f>G6</f>
        <v>44500</v>
      </c>
      <c r="T6" s="142">
        <f>'8. Traffic Segments'!E11</f>
        <v>87</v>
      </c>
      <c r="U6" s="142">
        <f>R6-SUM(S6:T6)</f>
        <v>47013</v>
      </c>
      <c r="V6" s="148">
        <f>(R6-U6)/R6</f>
        <v>0.48675764192139737</v>
      </c>
      <c r="W6" s="131"/>
    </row>
    <row r="7" spans="2:23" x14ac:dyDescent="0.25">
      <c r="B7" s="126"/>
      <c r="C7" s="222"/>
      <c r="D7" s="222"/>
      <c r="E7" s="139" t="s">
        <v>164</v>
      </c>
      <c r="F7" s="143">
        <v>8250</v>
      </c>
      <c r="G7" s="143">
        <v>3486</v>
      </c>
      <c r="H7" s="143">
        <f>'8. Traffic Segments'!F10</f>
        <v>13</v>
      </c>
      <c r="I7" s="143">
        <f t="shared" ref="I7:I9" si="0">F7-SUM(G7:H7)</f>
        <v>4751</v>
      </c>
      <c r="J7" s="149">
        <f t="shared" ref="J7:J9" si="1">(F7-I7)/F7</f>
        <v>0.42412121212121212</v>
      </c>
      <c r="K7" s="131"/>
      <c r="N7" s="126"/>
      <c r="O7" s="222"/>
      <c r="P7" s="222"/>
      <c r="Q7" s="139" t="s">
        <v>164</v>
      </c>
      <c r="R7" s="143">
        <v>8250</v>
      </c>
      <c r="S7" s="143">
        <f>G7</f>
        <v>3486</v>
      </c>
      <c r="T7" s="143">
        <f>'8. Traffic Segments'!F11</f>
        <v>13</v>
      </c>
      <c r="U7" s="143">
        <f t="shared" ref="U7:U9" si="2">R7-SUM(S7:T7)</f>
        <v>4751</v>
      </c>
      <c r="V7" s="149">
        <f t="shared" ref="V7:V9" si="3">(R7-U7)/R7</f>
        <v>0.42412121212121212</v>
      </c>
      <c r="W7" s="131"/>
    </row>
    <row r="8" spans="2:23" x14ac:dyDescent="0.25">
      <c r="B8" s="126"/>
      <c r="C8" s="222" t="s">
        <v>190</v>
      </c>
      <c r="D8" s="222" t="s">
        <v>173</v>
      </c>
      <c r="E8" s="140" t="s">
        <v>163</v>
      </c>
      <c r="F8" s="144">
        <v>91600</v>
      </c>
      <c r="G8" s="144">
        <v>72500</v>
      </c>
      <c r="H8" s="144">
        <f>'8. Traffic Segments'!G10</f>
        <v>131</v>
      </c>
      <c r="I8" s="144">
        <f t="shared" si="0"/>
        <v>18969</v>
      </c>
      <c r="J8" s="150">
        <f t="shared" si="1"/>
        <v>0.79291484716157201</v>
      </c>
      <c r="K8" s="131"/>
      <c r="N8" s="126"/>
      <c r="O8" s="222" t="s">
        <v>190</v>
      </c>
      <c r="P8" s="222" t="s">
        <v>173</v>
      </c>
      <c r="Q8" s="140" t="s">
        <v>163</v>
      </c>
      <c r="R8" s="144">
        <v>91600</v>
      </c>
      <c r="S8" s="144">
        <f>G8</f>
        <v>72500</v>
      </c>
      <c r="T8" s="144">
        <f>'8. Traffic Segments'!G11</f>
        <v>131</v>
      </c>
      <c r="U8" s="144">
        <f t="shared" si="2"/>
        <v>18969</v>
      </c>
      <c r="V8" s="150">
        <f t="shared" si="3"/>
        <v>0.79291484716157201</v>
      </c>
      <c r="W8" s="131"/>
    </row>
    <row r="9" spans="2:23" x14ac:dyDescent="0.25">
      <c r="B9" s="126"/>
      <c r="C9" s="223"/>
      <c r="D9" s="223"/>
      <c r="E9" s="141" t="s">
        <v>164</v>
      </c>
      <c r="F9" s="145">
        <v>8250</v>
      </c>
      <c r="G9" s="145">
        <v>4488</v>
      </c>
      <c r="H9" s="145">
        <f>'8. Traffic Segments'!H10</f>
        <v>19</v>
      </c>
      <c r="I9" s="145">
        <f t="shared" si="0"/>
        <v>3743</v>
      </c>
      <c r="J9" s="151">
        <f t="shared" si="1"/>
        <v>0.54630303030303029</v>
      </c>
      <c r="K9" s="131"/>
      <c r="N9" s="126"/>
      <c r="O9" s="223"/>
      <c r="P9" s="223"/>
      <c r="Q9" s="141" t="s">
        <v>164</v>
      </c>
      <c r="R9" s="145">
        <v>8250</v>
      </c>
      <c r="S9" s="145">
        <f>G9</f>
        <v>4488</v>
      </c>
      <c r="T9" s="145">
        <f>'8. Traffic Segments'!H11</f>
        <v>19</v>
      </c>
      <c r="U9" s="145">
        <f t="shared" si="2"/>
        <v>3743</v>
      </c>
      <c r="V9" s="151">
        <f t="shared" si="3"/>
        <v>0.54630303030303029</v>
      </c>
      <c r="W9" s="131"/>
    </row>
    <row r="10" spans="2:23" x14ac:dyDescent="0.25">
      <c r="B10" s="126"/>
      <c r="C10" s="204" t="s">
        <v>170</v>
      </c>
      <c r="D10" s="205"/>
      <c r="E10" s="205"/>
      <c r="F10" s="205"/>
      <c r="G10" s="205"/>
      <c r="H10" s="205"/>
      <c r="I10" s="205"/>
      <c r="J10" s="206"/>
      <c r="K10" s="147"/>
      <c r="L10" s="45"/>
      <c r="N10" s="126"/>
      <c r="O10" s="204" t="s">
        <v>170</v>
      </c>
      <c r="P10" s="205"/>
      <c r="Q10" s="205"/>
      <c r="R10" s="205"/>
      <c r="S10" s="205"/>
      <c r="T10" s="205"/>
      <c r="U10" s="205"/>
      <c r="V10" s="206"/>
      <c r="W10" s="147"/>
    </row>
    <row r="11" spans="2:23" x14ac:dyDescent="0.25">
      <c r="B11" s="126"/>
      <c r="C11" s="221" t="s">
        <v>182</v>
      </c>
      <c r="D11" s="221" t="s">
        <v>174</v>
      </c>
      <c r="E11" s="138" t="s">
        <v>163</v>
      </c>
      <c r="F11" s="142">
        <v>43000</v>
      </c>
      <c r="G11" s="142">
        <v>22000</v>
      </c>
      <c r="H11" s="142">
        <f>'8. Traffic Segments'!I10</f>
        <v>198</v>
      </c>
      <c r="I11" s="142">
        <f>F11-SUM(G11:H11)</f>
        <v>20802</v>
      </c>
      <c r="J11" s="148">
        <f>(F11-I11)/F11</f>
        <v>0.51623255813953484</v>
      </c>
      <c r="K11" s="131"/>
      <c r="N11" s="126"/>
      <c r="O11" s="221" t="s">
        <v>182</v>
      </c>
      <c r="P11" s="221" t="s">
        <v>174</v>
      </c>
      <c r="Q11" s="138" t="s">
        <v>163</v>
      </c>
      <c r="R11" s="142">
        <v>43000</v>
      </c>
      <c r="S11" s="142">
        <f t="shared" ref="S11:S26" si="4">G11</f>
        <v>22000</v>
      </c>
      <c r="T11" s="142">
        <f>'8. Traffic Segments'!I11</f>
        <v>198</v>
      </c>
      <c r="U11" s="142">
        <f>R11-SUM(S11:T11)</f>
        <v>20802</v>
      </c>
      <c r="V11" s="148">
        <f>(R11-U11)/R11</f>
        <v>0.51623255813953484</v>
      </c>
      <c r="W11" s="131"/>
    </row>
    <row r="12" spans="2:23" x14ac:dyDescent="0.25">
      <c r="B12" s="126"/>
      <c r="C12" s="222"/>
      <c r="D12" s="222"/>
      <c r="E12" s="139" t="s">
        <v>164</v>
      </c>
      <c r="F12" s="143">
        <v>3870</v>
      </c>
      <c r="G12" s="143">
        <v>2018</v>
      </c>
      <c r="H12" s="143">
        <f>'8. Traffic Segments'!J10</f>
        <v>26</v>
      </c>
      <c r="I12" s="143">
        <f t="shared" ref="I12:I26" si="5">F12-SUM(G12:H12)</f>
        <v>1826</v>
      </c>
      <c r="J12" s="149">
        <f t="shared" ref="J12:J26" si="6">(F12-I12)/F12</f>
        <v>0.52816537467700253</v>
      </c>
      <c r="K12" s="131"/>
      <c r="N12" s="126"/>
      <c r="O12" s="222"/>
      <c r="P12" s="222"/>
      <c r="Q12" s="139" t="s">
        <v>164</v>
      </c>
      <c r="R12" s="143">
        <v>3870</v>
      </c>
      <c r="S12" s="143">
        <f t="shared" si="4"/>
        <v>2018</v>
      </c>
      <c r="T12" s="143">
        <f>'8. Traffic Segments'!J11</f>
        <v>26</v>
      </c>
      <c r="U12" s="143">
        <f t="shared" ref="U12:U26" si="7">R12-SUM(S12:T12)</f>
        <v>1826</v>
      </c>
      <c r="V12" s="149">
        <f t="shared" ref="V12:V26" si="8">(R12-U12)/R12</f>
        <v>0.52816537467700253</v>
      </c>
      <c r="W12" s="131"/>
    </row>
    <row r="13" spans="2:23" x14ac:dyDescent="0.25">
      <c r="B13" s="126"/>
      <c r="C13" s="222" t="s">
        <v>183</v>
      </c>
      <c r="D13" s="222" t="s">
        <v>175</v>
      </c>
      <c r="E13" s="140" t="s">
        <v>163</v>
      </c>
      <c r="F13" s="144">
        <v>45700</v>
      </c>
      <c r="G13" s="144">
        <v>19600</v>
      </c>
      <c r="H13" s="144">
        <f>'8. Traffic Segments'!K10</f>
        <v>1612</v>
      </c>
      <c r="I13" s="144">
        <f t="shared" si="5"/>
        <v>24488</v>
      </c>
      <c r="J13" s="150">
        <f t="shared" si="6"/>
        <v>0.46415754923413566</v>
      </c>
      <c r="K13" s="131"/>
      <c r="N13" s="126"/>
      <c r="O13" s="222" t="s">
        <v>183</v>
      </c>
      <c r="P13" s="222" t="s">
        <v>175</v>
      </c>
      <c r="Q13" s="140" t="s">
        <v>163</v>
      </c>
      <c r="R13" s="144">
        <v>45700</v>
      </c>
      <c r="S13" s="144">
        <f t="shared" si="4"/>
        <v>19600</v>
      </c>
      <c r="T13" s="144">
        <f>'8. Traffic Segments'!K11</f>
        <v>1612</v>
      </c>
      <c r="U13" s="144">
        <f t="shared" si="7"/>
        <v>24488</v>
      </c>
      <c r="V13" s="150">
        <f t="shared" si="8"/>
        <v>0.46415754923413566</v>
      </c>
      <c r="W13" s="131"/>
    </row>
    <row r="14" spans="2:23" x14ac:dyDescent="0.25">
      <c r="B14" s="126"/>
      <c r="C14" s="222"/>
      <c r="D14" s="222"/>
      <c r="E14" s="139" t="s">
        <v>164</v>
      </c>
      <c r="F14" s="143">
        <v>4110</v>
      </c>
      <c r="G14" s="143">
        <v>1747</v>
      </c>
      <c r="H14" s="143">
        <f>'8. Traffic Segments'!L10</f>
        <v>169</v>
      </c>
      <c r="I14" s="143">
        <f t="shared" si="5"/>
        <v>2194</v>
      </c>
      <c r="J14" s="149">
        <f t="shared" si="6"/>
        <v>0.46618004866180046</v>
      </c>
      <c r="K14" s="131"/>
      <c r="N14" s="126"/>
      <c r="O14" s="222"/>
      <c r="P14" s="222"/>
      <c r="Q14" s="139" t="s">
        <v>164</v>
      </c>
      <c r="R14" s="143">
        <v>4110</v>
      </c>
      <c r="S14" s="143">
        <f t="shared" si="4"/>
        <v>1747</v>
      </c>
      <c r="T14" s="143">
        <f>'8. Traffic Segments'!L11</f>
        <v>169</v>
      </c>
      <c r="U14" s="143">
        <f t="shared" si="7"/>
        <v>2194</v>
      </c>
      <c r="V14" s="149">
        <f t="shared" si="8"/>
        <v>0.46618004866180046</v>
      </c>
      <c r="W14" s="131"/>
    </row>
    <row r="15" spans="2:23" x14ac:dyDescent="0.25">
      <c r="B15" s="126"/>
      <c r="C15" s="222" t="s">
        <v>184</v>
      </c>
      <c r="D15" s="222" t="s">
        <v>176</v>
      </c>
      <c r="E15" s="140" t="s">
        <v>163</v>
      </c>
      <c r="F15" s="144">
        <v>39000</v>
      </c>
      <c r="G15" s="144">
        <v>23500</v>
      </c>
      <c r="H15" s="144">
        <f>'8. Traffic Segments'!M10</f>
        <v>1744</v>
      </c>
      <c r="I15" s="144">
        <f t="shared" si="5"/>
        <v>13756</v>
      </c>
      <c r="J15" s="150">
        <f t="shared" si="6"/>
        <v>0.6472820512820513</v>
      </c>
      <c r="K15" s="131"/>
      <c r="N15" s="126"/>
      <c r="O15" s="222" t="s">
        <v>184</v>
      </c>
      <c r="P15" s="222" t="s">
        <v>176</v>
      </c>
      <c r="Q15" s="140" t="s">
        <v>163</v>
      </c>
      <c r="R15" s="144">
        <v>39000</v>
      </c>
      <c r="S15" s="144">
        <f t="shared" si="4"/>
        <v>23500</v>
      </c>
      <c r="T15" s="144">
        <f>'8. Traffic Segments'!M11</f>
        <v>1744</v>
      </c>
      <c r="U15" s="144">
        <f t="shared" si="7"/>
        <v>13756</v>
      </c>
      <c r="V15" s="150">
        <f t="shared" si="8"/>
        <v>0.6472820512820513</v>
      </c>
      <c r="W15" s="131"/>
    </row>
    <row r="16" spans="2:23" x14ac:dyDescent="0.25">
      <c r="B16" s="126"/>
      <c r="C16" s="222"/>
      <c r="D16" s="222"/>
      <c r="E16" s="139" t="s">
        <v>164</v>
      </c>
      <c r="F16" s="143">
        <v>3510</v>
      </c>
      <c r="G16" s="143">
        <v>2079</v>
      </c>
      <c r="H16" s="143">
        <f>'8. Traffic Segments'!N10</f>
        <v>156</v>
      </c>
      <c r="I16" s="143">
        <f t="shared" si="5"/>
        <v>1275</v>
      </c>
      <c r="J16" s="149">
        <f t="shared" si="6"/>
        <v>0.63675213675213671</v>
      </c>
      <c r="K16" s="131"/>
      <c r="N16" s="126"/>
      <c r="O16" s="222"/>
      <c r="P16" s="222"/>
      <c r="Q16" s="139" t="s">
        <v>164</v>
      </c>
      <c r="R16" s="143">
        <v>3510</v>
      </c>
      <c r="S16" s="143">
        <f t="shared" si="4"/>
        <v>2079</v>
      </c>
      <c r="T16" s="143">
        <f>'8. Traffic Segments'!N11</f>
        <v>156</v>
      </c>
      <c r="U16" s="143">
        <f t="shared" si="7"/>
        <v>1275</v>
      </c>
      <c r="V16" s="149">
        <f t="shared" si="8"/>
        <v>0.63675213675213671</v>
      </c>
      <c r="W16" s="131"/>
    </row>
    <row r="17" spans="2:23" x14ac:dyDescent="0.25">
      <c r="B17" s="126"/>
      <c r="C17" s="222" t="s">
        <v>185</v>
      </c>
      <c r="D17" s="222" t="s">
        <v>177</v>
      </c>
      <c r="E17" s="140" t="s">
        <v>163</v>
      </c>
      <c r="F17" s="144">
        <v>39000</v>
      </c>
      <c r="G17" s="144">
        <v>32500</v>
      </c>
      <c r="H17" s="144">
        <f>'8. Traffic Segments'!O10</f>
        <v>2138</v>
      </c>
      <c r="I17" s="144">
        <f t="shared" si="5"/>
        <v>4362</v>
      </c>
      <c r="J17" s="150">
        <f t="shared" si="6"/>
        <v>0.88815384615384618</v>
      </c>
      <c r="K17" s="131"/>
      <c r="N17" s="126"/>
      <c r="O17" s="222" t="s">
        <v>185</v>
      </c>
      <c r="P17" s="222" t="s">
        <v>177</v>
      </c>
      <c r="Q17" s="140" t="s">
        <v>163</v>
      </c>
      <c r="R17" s="144">
        <v>39000</v>
      </c>
      <c r="S17" s="144">
        <f t="shared" si="4"/>
        <v>32500</v>
      </c>
      <c r="T17" s="144">
        <f>'8. Traffic Segments'!O11</f>
        <v>4466</v>
      </c>
      <c r="U17" s="144">
        <f t="shared" si="7"/>
        <v>2034</v>
      </c>
      <c r="V17" s="150">
        <f t="shared" si="8"/>
        <v>0.94784615384615389</v>
      </c>
      <c r="W17" s="131"/>
    </row>
    <row r="18" spans="2:23" x14ac:dyDescent="0.25">
      <c r="B18" s="126"/>
      <c r="C18" s="222"/>
      <c r="D18" s="222"/>
      <c r="E18" s="139" t="s">
        <v>164</v>
      </c>
      <c r="F18" s="143">
        <v>3510</v>
      </c>
      <c r="G18" s="143">
        <v>2782</v>
      </c>
      <c r="H18" s="143">
        <f>'8. Traffic Segments'!P10</f>
        <v>207</v>
      </c>
      <c r="I18" s="143">
        <f t="shared" si="5"/>
        <v>521</v>
      </c>
      <c r="J18" s="149">
        <f t="shared" si="6"/>
        <v>0.85156695156695161</v>
      </c>
      <c r="K18" s="131"/>
      <c r="N18" s="126"/>
      <c r="O18" s="222"/>
      <c r="P18" s="222"/>
      <c r="Q18" s="139" t="s">
        <v>164</v>
      </c>
      <c r="R18" s="143">
        <v>3510</v>
      </c>
      <c r="S18" s="143">
        <f t="shared" si="4"/>
        <v>2782</v>
      </c>
      <c r="T18" s="143">
        <f>'8. Traffic Segments'!P11</f>
        <v>477</v>
      </c>
      <c r="U18" s="143">
        <f t="shared" si="7"/>
        <v>251</v>
      </c>
      <c r="V18" s="149">
        <f t="shared" si="8"/>
        <v>0.92849002849002849</v>
      </c>
      <c r="W18" s="131"/>
    </row>
    <row r="19" spans="2:23" x14ac:dyDescent="0.25">
      <c r="B19" s="126"/>
      <c r="C19" s="222" t="s">
        <v>186</v>
      </c>
      <c r="D19" s="222" t="s">
        <v>178</v>
      </c>
      <c r="E19" s="140" t="s">
        <v>163</v>
      </c>
      <c r="F19" s="144">
        <v>43000</v>
      </c>
      <c r="G19" s="144">
        <v>24000</v>
      </c>
      <c r="H19" s="144">
        <f>'8. Traffic Segments'!Q10</f>
        <v>1658</v>
      </c>
      <c r="I19" s="144">
        <f t="shared" si="5"/>
        <v>17342</v>
      </c>
      <c r="J19" s="150">
        <f t="shared" si="6"/>
        <v>0.59669767441860466</v>
      </c>
      <c r="K19" s="131"/>
      <c r="N19" s="126"/>
      <c r="O19" s="222" t="s">
        <v>186</v>
      </c>
      <c r="P19" s="222" t="s">
        <v>178</v>
      </c>
      <c r="Q19" s="140" t="s">
        <v>163</v>
      </c>
      <c r="R19" s="144">
        <v>43000</v>
      </c>
      <c r="S19" s="144">
        <f t="shared" si="4"/>
        <v>24000</v>
      </c>
      <c r="T19" s="144">
        <f>'8. Traffic Segments'!Q11</f>
        <v>4020</v>
      </c>
      <c r="U19" s="144">
        <f t="shared" si="7"/>
        <v>14980</v>
      </c>
      <c r="V19" s="150">
        <f t="shared" si="8"/>
        <v>0.65162790697674422</v>
      </c>
      <c r="W19" s="131"/>
    </row>
    <row r="20" spans="2:23" x14ac:dyDescent="0.25">
      <c r="B20" s="126"/>
      <c r="C20" s="222"/>
      <c r="D20" s="222"/>
      <c r="E20" s="139" t="s">
        <v>164</v>
      </c>
      <c r="F20" s="143">
        <v>3870</v>
      </c>
      <c r="G20" s="143">
        <v>2093</v>
      </c>
      <c r="H20" s="143">
        <f>'8. Traffic Segments'!R10</f>
        <v>150</v>
      </c>
      <c r="I20" s="143">
        <f t="shared" si="5"/>
        <v>1627</v>
      </c>
      <c r="J20" s="149">
        <f t="shared" si="6"/>
        <v>0.57958656330749359</v>
      </c>
      <c r="K20" s="131"/>
      <c r="N20" s="126"/>
      <c r="O20" s="222"/>
      <c r="P20" s="222"/>
      <c r="Q20" s="139" t="s">
        <v>164</v>
      </c>
      <c r="R20" s="143">
        <v>3870</v>
      </c>
      <c r="S20" s="143">
        <f t="shared" si="4"/>
        <v>2093</v>
      </c>
      <c r="T20" s="143">
        <f>'8. Traffic Segments'!R11</f>
        <v>425</v>
      </c>
      <c r="U20" s="143">
        <f t="shared" si="7"/>
        <v>1352</v>
      </c>
      <c r="V20" s="149">
        <f t="shared" si="8"/>
        <v>0.65064599483204133</v>
      </c>
      <c r="W20" s="131"/>
    </row>
    <row r="21" spans="2:23" x14ac:dyDescent="0.25">
      <c r="B21" s="126"/>
      <c r="C21" s="222" t="s">
        <v>187</v>
      </c>
      <c r="D21" s="222" t="s">
        <v>179</v>
      </c>
      <c r="E21" s="140" t="s">
        <v>163</v>
      </c>
      <c r="F21" s="144">
        <v>14400</v>
      </c>
      <c r="G21" s="144">
        <v>9300</v>
      </c>
      <c r="H21" s="144">
        <f>'8. Traffic Segments'!S10</f>
        <v>278</v>
      </c>
      <c r="I21" s="144">
        <f t="shared" si="5"/>
        <v>4822</v>
      </c>
      <c r="J21" s="150">
        <f t="shared" si="6"/>
        <v>0.66513888888888884</v>
      </c>
      <c r="K21" s="131"/>
      <c r="N21" s="126"/>
      <c r="O21" s="222" t="s">
        <v>187</v>
      </c>
      <c r="P21" s="222" t="s">
        <v>179</v>
      </c>
      <c r="Q21" s="140" t="s">
        <v>163</v>
      </c>
      <c r="R21" s="144">
        <v>14400</v>
      </c>
      <c r="S21" s="144">
        <f t="shared" si="4"/>
        <v>9300</v>
      </c>
      <c r="T21" s="144">
        <f>'8. Traffic Segments'!S11</f>
        <v>278</v>
      </c>
      <c r="U21" s="144">
        <f t="shared" si="7"/>
        <v>4822</v>
      </c>
      <c r="V21" s="150">
        <f t="shared" si="8"/>
        <v>0.66513888888888884</v>
      </c>
      <c r="W21" s="131"/>
    </row>
    <row r="22" spans="2:23" x14ac:dyDescent="0.25">
      <c r="B22" s="126"/>
      <c r="C22" s="222"/>
      <c r="D22" s="222"/>
      <c r="E22" s="139" t="s">
        <v>164</v>
      </c>
      <c r="F22" s="143">
        <v>1290</v>
      </c>
      <c r="G22" s="143">
        <v>708</v>
      </c>
      <c r="H22" s="143">
        <f>'8. Traffic Segments'!T10</f>
        <v>64</v>
      </c>
      <c r="I22" s="143">
        <f t="shared" si="5"/>
        <v>518</v>
      </c>
      <c r="J22" s="149">
        <f t="shared" si="6"/>
        <v>0.59844961240310079</v>
      </c>
      <c r="K22" s="131"/>
      <c r="N22" s="126"/>
      <c r="O22" s="222"/>
      <c r="P22" s="222"/>
      <c r="Q22" s="139" t="s">
        <v>164</v>
      </c>
      <c r="R22" s="143">
        <v>1290</v>
      </c>
      <c r="S22" s="143">
        <f t="shared" si="4"/>
        <v>708</v>
      </c>
      <c r="T22" s="143">
        <f>'8. Traffic Segments'!T11</f>
        <v>64</v>
      </c>
      <c r="U22" s="143">
        <f t="shared" si="7"/>
        <v>518</v>
      </c>
      <c r="V22" s="149">
        <f t="shared" si="8"/>
        <v>0.59844961240310079</v>
      </c>
      <c r="W22" s="131"/>
    </row>
    <row r="23" spans="2:23" x14ac:dyDescent="0.25">
      <c r="B23" s="126"/>
      <c r="C23" s="222" t="s">
        <v>188</v>
      </c>
      <c r="D23" s="222" t="s">
        <v>180</v>
      </c>
      <c r="E23" s="140" t="s">
        <v>163</v>
      </c>
      <c r="F23" s="144">
        <v>14400</v>
      </c>
      <c r="G23" s="144">
        <v>8200</v>
      </c>
      <c r="H23" s="144">
        <f>'8. Traffic Segments'!U10</f>
        <v>463</v>
      </c>
      <c r="I23" s="144">
        <f t="shared" si="5"/>
        <v>5737</v>
      </c>
      <c r="J23" s="150">
        <f t="shared" si="6"/>
        <v>0.60159722222222223</v>
      </c>
      <c r="K23" s="131"/>
      <c r="N23" s="126"/>
      <c r="O23" s="222" t="s">
        <v>188</v>
      </c>
      <c r="P23" s="222" t="s">
        <v>180</v>
      </c>
      <c r="Q23" s="140" t="s">
        <v>163</v>
      </c>
      <c r="R23" s="144">
        <v>14400</v>
      </c>
      <c r="S23" s="144">
        <f t="shared" si="4"/>
        <v>8200</v>
      </c>
      <c r="T23" s="144">
        <f>'8. Traffic Segments'!U11</f>
        <v>463</v>
      </c>
      <c r="U23" s="144">
        <f t="shared" si="7"/>
        <v>5737</v>
      </c>
      <c r="V23" s="150">
        <f t="shared" si="8"/>
        <v>0.60159722222222223</v>
      </c>
      <c r="W23" s="131"/>
    </row>
    <row r="24" spans="2:23" x14ac:dyDescent="0.25">
      <c r="B24" s="126"/>
      <c r="C24" s="222"/>
      <c r="D24" s="222"/>
      <c r="E24" s="139" t="s">
        <v>164</v>
      </c>
      <c r="F24" s="143">
        <v>1290</v>
      </c>
      <c r="G24" s="143">
        <v>765</v>
      </c>
      <c r="H24" s="143">
        <f>'8. Traffic Segments'!V10</f>
        <v>76</v>
      </c>
      <c r="I24" s="143">
        <f t="shared" si="5"/>
        <v>449</v>
      </c>
      <c r="J24" s="149">
        <f t="shared" si="6"/>
        <v>0.65193798449612406</v>
      </c>
      <c r="K24" s="131"/>
      <c r="N24" s="126"/>
      <c r="O24" s="222"/>
      <c r="P24" s="222"/>
      <c r="Q24" s="139" t="s">
        <v>164</v>
      </c>
      <c r="R24" s="143">
        <v>1290</v>
      </c>
      <c r="S24" s="143">
        <f t="shared" si="4"/>
        <v>765</v>
      </c>
      <c r="T24" s="143">
        <f>'8. Traffic Segments'!V11</f>
        <v>76</v>
      </c>
      <c r="U24" s="143">
        <f t="shared" si="7"/>
        <v>449</v>
      </c>
      <c r="V24" s="149">
        <f t="shared" si="8"/>
        <v>0.65193798449612406</v>
      </c>
      <c r="W24" s="131"/>
    </row>
    <row r="25" spans="2:23" x14ac:dyDescent="0.25">
      <c r="B25" s="126"/>
      <c r="C25" s="222" t="s">
        <v>189</v>
      </c>
      <c r="D25" s="222" t="s">
        <v>181</v>
      </c>
      <c r="E25" s="140" t="s">
        <v>163</v>
      </c>
      <c r="F25" s="144">
        <v>14400</v>
      </c>
      <c r="G25" s="144">
        <v>5200</v>
      </c>
      <c r="H25" s="144">
        <f>'8. Traffic Segments'!W10</f>
        <v>64</v>
      </c>
      <c r="I25" s="144">
        <f t="shared" si="5"/>
        <v>9136</v>
      </c>
      <c r="J25" s="150">
        <f t="shared" si="6"/>
        <v>0.36555555555555558</v>
      </c>
      <c r="K25" s="131"/>
      <c r="N25" s="126"/>
      <c r="O25" s="222" t="s">
        <v>189</v>
      </c>
      <c r="P25" s="222" t="s">
        <v>181</v>
      </c>
      <c r="Q25" s="140" t="s">
        <v>163</v>
      </c>
      <c r="R25" s="144">
        <v>14400</v>
      </c>
      <c r="S25" s="144">
        <f t="shared" si="4"/>
        <v>5200</v>
      </c>
      <c r="T25" s="144">
        <f>'8. Traffic Segments'!W11</f>
        <v>64</v>
      </c>
      <c r="U25" s="144">
        <f t="shared" si="7"/>
        <v>9136</v>
      </c>
      <c r="V25" s="150">
        <f t="shared" si="8"/>
        <v>0.36555555555555558</v>
      </c>
      <c r="W25" s="131"/>
    </row>
    <row r="26" spans="2:23" x14ac:dyDescent="0.25">
      <c r="B26" s="126"/>
      <c r="C26" s="223"/>
      <c r="D26" s="223"/>
      <c r="E26" s="141" t="s">
        <v>164</v>
      </c>
      <c r="F26" s="145">
        <v>1290</v>
      </c>
      <c r="G26" s="145">
        <v>470</v>
      </c>
      <c r="H26" s="145">
        <f>'8. Traffic Segments'!X10</f>
        <v>6</v>
      </c>
      <c r="I26" s="145">
        <f t="shared" si="5"/>
        <v>814</v>
      </c>
      <c r="J26" s="151">
        <f t="shared" si="6"/>
        <v>0.36899224806201553</v>
      </c>
      <c r="K26" s="131"/>
      <c r="N26" s="126"/>
      <c r="O26" s="223"/>
      <c r="P26" s="223"/>
      <c r="Q26" s="141" t="s">
        <v>164</v>
      </c>
      <c r="R26" s="145">
        <v>1290</v>
      </c>
      <c r="S26" s="145">
        <f t="shared" si="4"/>
        <v>470</v>
      </c>
      <c r="T26" s="145">
        <f>'8. Traffic Segments'!X11</f>
        <v>6</v>
      </c>
      <c r="U26" s="145">
        <f t="shared" si="7"/>
        <v>814</v>
      </c>
      <c r="V26" s="151">
        <f t="shared" si="8"/>
        <v>0.36899224806201553</v>
      </c>
      <c r="W26" s="131"/>
    </row>
    <row r="27" spans="2:23" x14ac:dyDescent="0.25">
      <c r="B27" s="126"/>
      <c r="C27" s="204" t="s">
        <v>171</v>
      </c>
      <c r="D27" s="205"/>
      <c r="E27" s="205"/>
      <c r="F27" s="205"/>
      <c r="G27" s="205"/>
      <c r="H27" s="205"/>
      <c r="I27" s="205"/>
      <c r="J27" s="206"/>
      <c r="K27" s="131"/>
      <c r="N27" s="126"/>
      <c r="O27" s="204" t="s">
        <v>171</v>
      </c>
      <c r="P27" s="205"/>
      <c r="Q27" s="205"/>
      <c r="R27" s="205"/>
      <c r="S27" s="205"/>
      <c r="T27" s="205"/>
      <c r="U27" s="205"/>
      <c r="V27" s="206"/>
      <c r="W27" s="131"/>
    </row>
    <row r="28" spans="2:23" x14ac:dyDescent="0.25">
      <c r="B28" s="126"/>
      <c r="C28" s="221" t="s">
        <v>192</v>
      </c>
      <c r="D28" s="221" t="s">
        <v>193</v>
      </c>
      <c r="E28" s="138" t="s">
        <v>163</v>
      </c>
      <c r="F28" s="142">
        <v>15120</v>
      </c>
      <c r="G28" s="142">
        <v>5369</v>
      </c>
      <c r="H28" s="142">
        <f>'8. Traffic Segments'!Y10</f>
        <v>4436</v>
      </c>
      <c r="I28" s="142">
        <f>F28-SUM(G28:H28)</f>
        <v>5315</v>
      </c>
      <c r="J28" s="148">
        <f>(F28-I28)/F28</f>
        <v>0.64847883597883593</v>
      </c>
      <c r="K28" s="131"/>
      <c r="N28" s="126"/>
      <c r="O28" s="221" t="s">
        <v>192</v>
      </c>
      <c r="P28" s="221" t="s">
        <v>193</v>
      </c>
      <c r="Q28" s="138" t="s">
        <v>163</v>
      </c>
      <c r="R28" s="142">
        <v>15120</v>
      </c>
      <c r="S28" s="142">
        <f t="shared" ref="S28:S41" si="9">G28</f>
        <v>5369</v>
      </c>
      <c r="T28" s="142">
        <f>'8. Traffic Segments'!Y11</f>
        <v>4436</v>
      </c>
      <c r="U28" s="142">
        <f>R28-SUM(S28:T28)</f>
        <v>5315</v>
      </c>
      <c r="V28" s="148">
        <f>(R28-U28)/R28</f>
        <v>0.64847883597883593</v>
      </c>
      <c r="W28" s="131"/>
    </row>
    <row r="29" spans="2:23" x14ac:dyDescent="0.25">
      <c r="B29" s="126"/>
      <c r="C29" s="222"/>
      <c r="D29" s="222"/>
      <c r="E29" s="139" t="s">
        <v>164</v>
      </c>
      <c r="F29" s="143">
        <v>1359</v>
      </c>
      <c r="G29" s="143">
        <v>483</v>
      </c>
      <c r="H29" s="143">
        <f>'8. Traffic Segments'!Z10</f>
        <v>493</v>
      </c>
      <c r="I29" s="143">
        <f t="shared" ref="I29:I41" si="10">F29-SUM(G29:H29)</f>
        <v>383</v>
      </c>
      <c r="J29" s="149">
        <f t="shared" ref="J29:J41" si="11">(F29-I29)/F29</f>
        <v>0.7181751287711553</v>
      </c>
      <c r="K29" s="131"/>
      <c r="N29" s="126"/>
      <c r="O29" s="222"/>
      <c r="P29" s="222"/>
      <c r="Q29" s="139" t="s">
        <v>164</v>
      </c>
      <c r="R29" s="143">
        <v>1359</v>
      </c>
      <c r="S29" s="143">
        <f t="shared" si="9"/>
        <v>483</v>
      </c>
      <c r="T29" s="143">
        <f>'8. Traffic Segments'!Z11</f>
        <v>493</v>
      </c>
      <c r="U29" s="143">
        <f t="shared" ref="U29:U41" si="12">R29-SUM(S29:T29)</f>
        <v>383</v>
      </c>
      <c r="V29" s="149">
        <f t="shared" ref="V29:V41" si="13">(R29-U29)/R29</f>
        <v>0.7181751287711553</v>
      </c>
      <c r="W29" s="131"/>
    </row>
    <row r="30" spans="2:23" x14ac:dyDescent="0.25">
      <c r="B30" s="126"/>
      <c r="C30" s="222" t="s">
        <v>194</v>
      </c>
      <c r="D30" s="222" t="s">
        <v>195</v>
      </c>
      <c r="E30" s="140" t="s">
        <v>163</v>
      </c>
      <c r="F30" s="144">
        <v>15120</v>
      </c>
      <c r="G30" s="144">
        <v>6765</v>
      </c>
      <c r="H30" s="144">
        <f>'8. Traffic Segments'!AA10</f>
        <v>356</v>
      </c>
      <c r="I30" s="144">
        <f t="shared" si="10"/>
        <v>7999</v>
      </c>
      <c r="J30" s="150">
        <f t="shared" si="11"/>
        <v>0.47096560846560848</v>
      </c>
      <c r="K30" s="131"/>
      <c r="N30" s="126"/>
      <c r="O30" s="222" t="s">
        <v>194</v>
      </c>
      <c r="P30" s="222" t="s">
        <v>195</v>
      </c>
      <c r="Q30" s="140" t="s">
        <v>163</v>
      </c>
      <c r="R30" s="144">
        <v>15120</v>
      </c>
      <c r="S30" s="144">
        <f t="shared" si="9"/>
        <v>6765</v>
      </c>
      <c r="T30" s="144">
        <f>'8. Traffic Segments'!AA11</f>
        <v>356</v>
      </c>
      <c r="U30" s="144">
        <f t="shared" si="12"/>
        <v>7999</v>
      </c>
      <c r="V30" s="150">
        <f t="shared" si="13"/>
        <v>0.47096560846560848</v>
      </c>
      <c r="W30" s="131"/>
    </row>
    <row r="31" spans="2:23" x14ac:dyDescent="0.25">
      <c r="B31" s="126"/>
      <c r="C31" s="222"/>
      <c r="D31" s="222"/>
      <c r="E31" s="139" t="s">
        <v>164</v>
      </c>
      <c r="F31" s="143">
        <v>1359</v>
      </c>
      <c r="G31" s="143">
        <v>608</v>
      </c>
      <c r="H31" s="143">
        <f>'8. Traffic Segments'!AB10</f>
        <v>35</v>
      </c>
      <c r="I31" s="143">
        <f t="shared" si="10"/>
        <v>716</v>
      </c>
      <c r="J31" s="149">
        <f t="shared" si="11"/>
        <v>0.47314201618837382</v>
      </c>
      <c r="K31" s="131"/>
      <c r="N31" s="126"/>
      <c r="O31" s="222"/>
      <c r="P31" s="222"/>
      <c r="Q31" s="139" t="s">
        <v>164</v>
      </c>
      <c r="R31" s="143">
        <v>1359</v>
      </c>
      <c r="S31" s="143">
        <f t="shared" si="9"/>
        <v>608</v>
      </c>
      <c r="T31" s="143">
        <f>'8. Traffic Segments'!AB11</f>
        <v>35</v>
      </c>
      <c r="U31" s="143">
        <f t="shared" si="12"/>
        <v>716</v>
      </c>
      <c r="V31" s="149">
        <f t="shared" si="13"/>
        <v>0.47314201618837382</v>
      </c>
      <c r="W31" s="131"/>
    </row>
    <row r="32" spans="2:23" x14ac:dyDescent="0.25">
      <c r="B32" s="126"/>
      <c r="C32" s="222" t="s">
        <v>196</v>
      </c>
      <c r="D32" s="222" t="s">
        <v>197</v>
      </c>
      <c r="E32" s="140" t="s">
        <v>163</v>
      </c>
      <c r="F32" s="144">
        <v>20880</v>
      </c>
      <c r="G32" s="144">
        <v>12457</v>
      </c>
      <c r="H32" s="144">
        <f>'8. Traffic Segments'!AC10</f>
        <v>1714</v>
      </c>
      <c r="I32" s="144">
        <f t="shared" si="10"/>
        <v>6709</v>
      </c>
      <c r="J32" s="150">
        <f t="shared" si="11"/>
        <v>0.6786877394636015</v>
      </c>
      <c r="K32" s="131"/>
      <c r="N32" s="126"/>
      <c r="O32" s="222" t="s">
        <v>196</v>
      </c>
      <c r="P32" s="222" t="s">
        <v>197</v>
      </c>
      <c r="Q32" s="140" t="s">
        <v>163</v>
      </c>
      <c r="R32" s="144">
        <v>20880</v>
      </c>
      <c r="S32" s="144">
        <f t="shared" si="9"/>
        <v>12457</v>
      </c>
      <c r="T32" s="144">
        <f>'8. Traffic Segments'!AC11</f>
        <v>1714</v>
      </c>
      <c r="U32" s="144">
        <f t="shared" si="12"/>
        <v>6709</v>
      </c>
      <c r="V32" s="150">
        <f t="shared" si="13"/>
        <v>0.6786877394636015</v>
      </c>
      <c r="W32" s="131"/>
    </row>
    <row r="33" spans="2:23" x14ac:dyDescent="0.25">
      <c r="B33" s="126"/>
      <c r="C33" s="222"/>
      <c r="D33" s="222"/>
      <c r="E33" s="139" t="s">
        <v>164</v>
      </c>
      <c r="F33" s="143">
        <v>1881</v>
      </c>
      <c r="G33" s="143">
        <v>1122</v>
      </c>
      <c r="H33" s="143">
        <f>'8. Traffic Segments'!AD10</f>
        <v>136</v>
      </c>
      <c r="I33" s="143">
        <f t="shared" si="10"/>
        <v>623</v>
      </c>
      <c r="J33" s="149">
        <f t="shared" si="11"/>
        <v>0.66879319510898461</v>
      </c>
      <c r="K33" s="131"/>
      <c r="N33" s="126"/>
      <c r="O33" s="222"/>
      <c r="P33" s="222"/>
      <c r="Q33" s="139" t="s">
        <v>164</v>
      </c>
      <c r="R33" s="143">
        <v>1881</v>
      </c>
      <c r="S33" s="143">
        <f t="shared" si="9"/>
        <v>1122</v>
      </c>
      <c r="T33" s="143">
        <f>'8. Traffic Segments'!AD11</f>
        <v>136</v>
      </c>
      <c r="U33" s="143">
        <f t="shared" si="12"/>
        <v>623</v>
      </c>
      <c r="V33" s="149">
        <f t="shared" si="13"/>
        <v>0.66879319510898461</v>
      </c>
      <c r="W33" s="131"/>
    </row>
    <row r="34" spans="2:23" x14ac:dyDescent="0.25">
      <c r="B34" s="126"/>
      <c r="C34" s="222" t="s">
        <v>198</v>
      </c>
      <c r="D34" s="222" t="s">
        <v>199</v>
      </c>
      <c r="E34" s="140" t="s">
        <v>163</v>
      </c>
      <c r="F34" s="144">
        <v>15120</v>
      </c>
      <c r="G34" s="144">
        <v>2152</v>
      </c>
      <c r="H34" s="144">
        <f>'8. Traffic Segments'!AE10</f>
        <v>1417</v>
      </c>
      <c r="I34" s="144">
        <f t="shared" si="10"/>
        <v>11551</v>
      </c>
      <c r="J34" s="150">
        <f t="shared" si="11"/>
        <v>0.23604497354497356</v>
      </c>
      <c r="K34" s="131"/>
      <c r="N34" s="126"/>
      <c r="O34" s="222" t="s">
        <v>198</v>
      </c>
      <c r="P34" s="222" t="s">
        <v>199</v>
      </c>
      <c r="Q34" s="140" t="s">
        <v>163</v>
      </c>
      <c r="R34" s="144">
        <v>15120</v>
      </c>
      <c r="S34" s="144">
        <f t="shared" si="9"/>
        <v>2152</v>
      </c>
      <c r="T34" s="144">
        <f>'8. Traffic Segments'!AE11</f>
        <v>1417</v>
      </c>
      <c r="U34" s="144">
        <f t="shared" si="12"/>
        <v>11551</v>
      </c>
      <c r="V34" s="150">
        <f t="shared" si="13"/>
        <v>0.23604497354497356</v>
      </c>
      <c r="W34" s="131"/>
    </row>
    <row r="35" spans="2:23" x14ac:dyDescent="0.25">
      <c r="B35" s="126"/>
      <c r="C35" s="222"/>
      <c r="D35" s="222"/>
      <c r="E35" s="139" t="s">
        <v>164</v>
      </c>
      <c r="F35" s="143">
        <v>1359</v>
      </c>
      <c r="G35" s="143">
        <v>193</v>
      </c>
      <c r="H35" s="143">
        <f>'8. Traffic Segments'!AF10</f>
        <v>146</v>
      </c>
      <c r="I35" s="143">
        <f t="shared" si="10"/>
        <v>1020</v>
      </c>
      <c r="J35" s="149">
        <f t="shared" si="11"/>
        <v>0.24944812362030905</v>
      </c>
      <c r="K35" s="131"/>
      <c r="N35" s="126"/>
      <c r="O35" s="222"/>
      <c r="P35" s="222"/>
      <c r="Q35" s="139" t="s">
        <v>164</v>
      </c>
      <c r="R35" s="143">
        <v>1359</v>
      </c>
      <c r="S35" s="143">
        <f t="shared" si="9"/>
        <v>193</v>
      </c>
      <c r="T35" s="143">
        <f>'8. Traffic Segments'!AF11</f>
        <v>146</v>
      </c>
      <c r="U35" s="143">
        <f t="shared" si="12"/>
        <v>1020</v>
      </c>
      <c r="V35" s="149">
        <f t="shared" si="13"/>
        <v>0.24944812362030905</v>
      </c>
      <c r="W35" s="131"/>
    </row>
    <row r="36" spans="2:23" x14ac:dyDescent="0.25">
      <c r="B36" s="126"/>
      <c r="C36" s="222" t="s">
        <v>200</v>
      </c>
      <c r="D36" s="222" t="s">
        <v>201</v>
      </c>
      <c r="E36" s="140" t="s">
        <v>163</v>
      </c>
      <c r="F36" s="144">
        <v>15120</v>
      </c>
      <c r="G36" s="144">
        <v>2852</v>
      </c>
      <c r="H36" s="144">
        <f>'8. Traffic Segments'!AG10</f>
        <v>127</v>
      </c>
      <c r="I36" s="144">
        <f t="shared" si="10"/>
        <v>12141</v>
      </c>
      <c r="J36" s="150">
        <f t="shared" si="11"/>
        <v>0.19702380952380952</v>
      </c>
      <c r="K36" s="131"/>
      <c r="N36" s="126"/>
      <c r="O36" s="222" t="s">
        <v>200</v>
      </c>
      <c r="P36" s="222" t="s">
        <v>201</v>
      </c>
      <c r="Q36" s="140" t="s">
        <v>163</v>
      </c>
      <c r="R36" s="144">
        <v>15120</v>
      </c>
      <c r="S36" s="144">
        <f t="shared" si="9"/>
        <v>2852</v>
      </c>
      <c r="T36" s="144">
        <f>'8. Traffic Segments'!AG11</f>
        <v>127</v>
      </c>
      <c r="U36" s="144">
        <f t="shared" si="12"/>
        <v>12141</v>
      </c>
      <c r="V36" s="150">
        <f t="shared" si="13"/>
        <v>0.19702380952380952</v>
      </c>
      <c r="W36" s="131"/>
    </row>
    <row r="37" spans="2:23" x14ac:dyDescent="0.25">
      <c r="B37" s="126"/>
      <c r="C37" s="222"/>
      <c r="D37" s="222"/>
      <c r="E37" s="139" t="s">
        <v>164</v>
      </c>
      <c r="F37" s="143">
        <v>1359</v>
      </c>
      <c r="G37" s="143">
        <v>256</v>
      </c>
      <c r="H37" s="143">
        <f>'8. Traffic Segments'!AH10</f>
        <v>32</v>
      </c>
      <c r="I37" s="143">
        <f t="shared" si="10"/>
        <v>1071</v>
      </c>
      <c r="J37" s="149">
        <f t="shared" si="11"/>
        <v>0.2119205298013245</v>
      </c>
      <c r="K37" s="131"/>
      <c r="N37" s="126"/>
      <c r="O37" s="222"/>
      <c r="P37" s="222"/>
      <c r="Q37" s="139" t="s">
        <v>164</v>
      </c>
      <c r="R37" s="143">
        <v>1359</v>
      </c>
      <c r="S37" s="143">
        <f t="shared" si="9"/>
        <v>256</v>
      </c>
      <c r="T37" s="143">
        <f>'8. Traffic Segments'!AH11</f>
        <v>32</v>
      </c>
      <c r="U37" s="143">
        <f t="shared" si="12"/>
        <v>1071</v>
      </c>
      <c r="V37" s="149">
        <f t="shared" si="13"/>
        <v>0.2119205298013245</v>
      </c>
      <c r="W37" s="131"/>
    </row>
    <row r="38" spans="2:23" x14ac:dyDescent="0.25">
      <c r="B38" s="126"/>
      <c r="C38" s="222" t="s">
        <v>202</v>
      </c>
      <c r="D38" s="222" t="s">
        <v>203</v>
      </c>
      <c r="E38" s="140" t="s">
        <v>163</v>
      </c>
      <c r="F38" s="144">
        <v>15120</v>
      </c>
      <c r="G38" s="144">
        <v>2524</v>
      </c>
      <c r="H38" s="144">
        <f>'8. Traffic Segments'!AI10</f>
        <v>1174</v>
      </c>
      <c r="I38" s="144">
        <f t="shared" si="10"/>
        <v>11422</v>
      </c>
      <c r="J38" s="150">
        <f t="shared" si="11"/>
        <v>0.24457671957671959</v>
      </c>
      <c r="K38" s="131"/>
      <c r="N38" s="126"/>
      <c r="O38" s="222" t="s">
        <v>202</v>
      </c>
      <c r="P38" s="222" t="s">
        <v>203</v>
      </c>
      <c r="Q38" s="140" t="s">
        <v>163</v>
      </c>
      <c r="R38" s="144">
        <v>15120</v>
      </c>
      <c r="S38" s="144">
        <f t="shared" si="9"/>
        <v>2524</v>
      </c>
      <c r="T38" s="144">
        <f>'8. Traffic Segments'!AI11</f>
        <v>1695</v>
      </c>
      <c r="U38" s="144">
        <f t="shared" si="12"/>
        <v>10901</v>
      </c>
      <c r="V38" s="150">
        <f t="shared" si="13"/>
        <v>0.27903439153439152</v>
      </c>
      <c r="W38" s="131"/>
    </row>
    <row r="39" spans="2:23" x14ac:dyDescent="0.25">
      <c r="B39" s="126"/>
      <c r="C39" s="222"/>
      <c r="D39" s="222"/>
      <c r="E39" s="139" t="s">
        <v>164</v>
      </c>
      <c r="F39" s="143">
        <v>1359</v>
      </c>
      <c r="G39" s="143">
        <v>227</v>
      </c>
      <c r="H39" s="143">
        <f>'8. Traffic Segments'!AJ10</f>
        <v>117</v>
      </c>
      <c r="I39" s="143">
        <f t="shared" si="10"/>
        <v>1015</v>
      </c>
      <c r="J39" s="149">
        <f t="shared" si="11"/>
        <v>0.25312729948491536</v>
      </c>
      <c r="K39" s="131"/>
      <c r="N39" s="126"/>
      <c r="O39" s="222"/>
      <c r="P39" s="222"/>
      <c r="Q39" s="139" t="s">
        <v>164</v>
      </c>
      <c r="R39" s="143">
        <v>1359</v>
      </c>
      <c r="S39" s="143">
        <f t="shared" si="9"/>
        <v>227</v>
      </c>
      <c r="T39" s="143">
        <f>'8. Traffic Segments'!AJ11</f>
        <v>176</v>
      </c>
      <c r="U39" s="143">
        <f t="shared" si="12"/>
        <v>956</v>
      </c>
      <c r="V39" s="149">
        <f t="shared" si="13"/>
        <v>0.29654157468727005</v>
      </c>
      <c r="W39" s="131"/>
    </row>
    <row r="40" spans="2:23" x14ac:dyDescent="0.25">
      <c r="B40" s="126"/>
      <c r="C40" s="222" t="s">
        <v>204</v>
      </c>
      <c r="D40" s="222" t="s">
        <v>205</v>
      </c>
      <c r="E40" s="140" t="s">
        <v>163</v>
      </c>
      <c r="F40" s="144">
        <v>15120</v>
      </c>
      <c r="G40" s="144">
        <v>7200</v>
      </c>
      <c r="H40" s="144">
        <f>'8. Traffic Segments'!AK10</f>
        <v>4772</v>
      </c>
      <c r="I40" s="144">
        <f t="shared" si="10"/>
        <v>3148</v>
      </c>
      <c r="J40" s="150">
        <f t="shared" si="11"/>
        <v>0.79179894179894184</v>
      </c>
      <c r="K40" s="131"/>
      <c r="N40" s="126"/>
      <c r="O40" s="222" t="s">
        <v>204</v>
      </c>
      <c r="P40" s="222" t="s">
        <v>205</v>
      </c>
      <c r="Q40" s="140" t="s">
        <v>163</v>
      </c>
      <c r="R40" s="144">
        <v>15120</v>
      </c>
      <c r="S40" s="144">
        <f t="shared" si="9"/>
        <v>7200</v>
      </c>
      <c r="T40" s="144">
        <f>'8. Traffic Segments'!AK11</f>
        <v>9831</v>
      </c>
      <c r="U40" s="144">
        <f t="shared" si="12"/>
        <v>-1911</v>
      </c>
      <c r="V40" s="150">
        <f t="shared" si="13"/>
        <v>1.1263888888888889</v>
      </c>
      <c r="W40" s="131"/>
    </row>
    <row r="41" spans="2:23" x14ac:dyDescent="0.25">
      <c r="B41" s="126"/>
      <c r="C41" s="223"/>
      <c r="D41" s="223"/>
      <c r="E41" s="141" t="s">
        <v>164</v>
      </c>
      <c r="F41" s="145">
        <v>1359</v>
      </c>
      <c r="G41" s="145">
        <v>647</v>
      </c>
      <c r="H41" s="145">
        <f>'8. Traffic Segments'!AL10</f>
        <v>448</v>
      </c>
      <c r="I41" s="145">
        <f t="shared" si="10"/>
        <v>264</v>
      </c>
      <c r="J41" s="151">
        <f t="shared" si="11"/>
        <v>0.80573951434878588</v>
      </c>
      <c r="K41" s="131"/>
      <c r="N41" s="126"/>
      <c r="O41" s="223"/>
      <c r="P41" s="223"/>
      <c r="Q41" s="141" t="s">
        <v>164</v>
      </c>
      <c r="R41" s="145">
        <v>1359</v>
      </c>
      <c r="S41" s="145">
        <f t="shared" si="9"/>
        <v>647</v>
      </c>
      <c r="T41" s="145">
        <f>'8. Traffic Segments'!AL11</f>
        <v>1008</v>
      </c>
      <c r="U41" s="145">
        <f t="shared" si="12"/>
        <v>-296</v>
      </c>
      <c r="V41" s="151">
        <f t="shared" si="13"/>
        <v>1.2178072111846947</v>
      </c>
      <c r="W41" s="131"/>
    </row>
    <row r="42" spans="2:23" x14ac:dyDescent="0.25">
      <c r="B42" s="126"/>
      <c r="C42" s="224" t="s">
        <v>249</v>
      </c>
      <c r="D42" s="225"/>
      <c r="E42" s="225"/>
      <c r="F42" s="225"/>
      <c r="G42" s="225"/>
      <c r="H42" s="225"/>
      <c r="I42" s="225"/>
      <c r="J42" s="226"/>
      <c r="K42" s="131"/>
      <c r="N42" s="126"/>
      <c r="O42" s="224" t="s">
        <v>249</v>
      </c>
      <c r="P42" s="225"/>
      <c r="Q42" s="225"/>
      <c r="R42" s="225"/>
      <c r="S42" s="225"/>
      <c r="T42" s="225"/>
      <c r="U42" s="225"/>
      <c r="V42" s="226"/>
      <c r="W42" s="131"/>
    </row>
    <row r="43" spans="2:23" x14ac:dyDescent="0.25">
      <c r="B43" s="126"/>
      <c r="C43" s="233" t="s">
        <v>248</v>
      </c>
      <c r="D43" s="234"/>
      <c r="E43" s="234"/>
      <c r="F43" s="234"/>
      <c r="G43" s="234"/>
      <c r="H43" s="234"/>
      <c r="I43" s="234"/>
      <c r="J43" s="235"/>
      <c r="K43" s="131"/>
      <c r="N43" s="126"/>
      <c r="O43" s="233" t="s">
        <v>250</v>
      </c>
      <c r="P43" s="234"/>
      <c r="Q43" s="234"/>
      <c r="R43" s="234"/>
      <c r="S43" s="234"/>
      <c r="T43" s="234"/>
      <c r="U43" s="234"/>
      <c r="V43" s="235"/>
      <c r="W43" s="131"/>
    </row>
    <row r="44" spans="2:23" x14ac:dyDescent="0.25">
      <c r="B44" s="126"/>
      <c r="C44" s="233" t="s">
        <v>75</v>
      </c>
      <c r="D44" s="234"/>
      <c r="E44" s="234"/>
      <c r="F44" s="234"/>
      <c r="G44" s="234"/>
      <c r="H44" s="234"/>
      <c r="I44" s="234"/>
      <c r="J44" s="235"/>
      <c r="K44" s="131"/>
      <c r="N44" s="126"/>
      <c r="O44" s="233" t="s">
        <v>75</v>
      </c>
      <c r="P44" s="234"/>
      <c r="Q44" s="234"/>
      <c r="R44" s="234"/>
      <c r="S44" s="234"/>
      <c r="T44" s="234"/>
      <c r="U44" s="234"/>
      <c r="V44" s="235"/>
      <c r="W44" s="131"/>
    </row>
    <row r="45" spans="2:23" x14ac:dyDescent="0.25">
      <c r="B45" s="126"/>
      <c r="C45" s="236" t="s">
        <v>210</v>
      </c>
      <c r="D45" s="237"/>
      <c r="E45" s="237"/>
      <c r="F45" s="237"/>
      <c r="G45" s="237"/>
      <c r="H45" s="237"/>
      <c r="I45" s="237"/>
      <c r="J45" s="238"/>
      <c r="K45" s="131"/>
      <c r="N45" s="126"/>
      <c r="O45" s="236" t="s">
        <v>210</v>
      </c>
      <c r="P45" s="237"/>
      <c r="Q45" s="237"/>
      <c r="R45" s="237"/>
      <c r="S45" s="237"/>
      <c r="T45" s="237"/>
      <c r="U45" s="237"/>
      <c r="V45" s="238"/>
      <c r="W45" s="131"/>
    </row>
    <row r="46" spans="2:23" x14ac:dyDescent="0.25">
      <c r="B46" s="126"/>
      <c r="C46" s="236"/>
      <c r="D46" s="237"/>
      <c r="E46" s="237"/>
      <c r="F46" s="237"/>
      <c r="G46" s="237"/>
      <c r="H46" s="237"/>
      <c r="I46" s="237"/>
      <c r="J46" s="238"/>
      <c r="K46" s="131"/>
      <c r="N46" s="126"/>
      <c r="O46" s="236"/>
      <c r="P46" s="237"/>
      <c r="Q46" s="237"/>
      <c r="R46" s="237"/>
      <c r="S46" s="237"/>
      <c r="T46" s="237"/>
      <c r="U46" s="237"/>
      <c r="V46" s="238"/>
      <c r="W46" s="131"/>
    </row>
    <row r="47" spans="2:23" ht="15" customHeight="1" x14ac:dyDescent="0.25">
      <c r="B47" s="126"/>
      <c r="C47" s="236" t="s">
        <v>307</v>
      </c>
      <c r="D47" s="237"/>
      <c r="E47" s="237"/>
      <c r="F47" s="237"/>
      <c r="G47" s="237"/>
      <c r="H47" s="237"/>
      <c r="I47" s="237"/>
      <c r="J47" s="238"/>
      <c r="K47" s="131"/>
      <c r="N47" s="126"/>
      <c r="O47" s="236" t="s">
        <v>307</v>
      </c>
      <c r="P47" s="237"/>
      <c r="Q47" s="237"/>
      <c r="R47" s="237"/>
      <c r="S47" s="237"/>
      <c r="T47" s="237"/>
      <c r="U47" s="237"/>
      <c r="V47" s="238"/>
      <c r="W47" s="131"/>
    </row>
    <row r="48" spans="2:23" ht="15" customHeight="1" x14ac:dyDescent="0.25">
      <c r="B48" s="126"/>
      <c r="C48" s="236"/>
      <c r="D48" s="237"/>
      <c r="E48" s="237"/>
      <c r="F48" s="237"/>
      <c r="G48" s="237"/>
      <c r="H48" s="237"/>
      <c r="I48" s="237"/>
      <c r="J48" s="238"/>
      <c r="K48" s="131"/>
      <c r="N48" s="126"/>
      <c r="O48" s="236"/>
      <c r="P48" s="237"/>
      <c r="Q48" s="237"/>
      <c r="R48" s="237"/>
      <c r="S48" s="237"/>
      <c r="T48" s="237"/>
      <c r="U48" s="237"/>
      <c r="V48" s="238"/>
      <c r="W48" s="131"/>
    </row>
    <row r="49" spans="2:23" ht="15" customHeight="1" x14ac:dyDescent="0.25">
      <c r="B49" s="126"/>
      <c r="C49" s="300" t="s">
        <v>308</v>
      </c>
      <c r="D49" s="301"/>
      <c r="E49" s="301"/>
      <c r="F49" s="301"/>
      <c r="G49" s="301"/>
      <c r="H49" s="301"/>
      <c r="I49" s="301"/>
      <c r="J49" s="302"/>
      <c r="K49" s="131"/>
      <c r="N49" s="126"/>
      <c r="O49" s="300" t="s">
        <v>308</v>
      </c>
      <c r="P49" s="301"/>
      <c r="Q49" s="301"/>
      <c r="R49" s="301"/>
      <c r="S49" s="301"/>
      <c r="T49" s="301"/>
      <c r="U49" s="301"/>
      <c r="V49" s="302"/>
      <c r="W49" s="131"/>
    </row>
    <row r="50" spans="2:23" x14ac:dyDescent="0.25">
      <c r="B50" s="126"/>
      <c r="C50" s="300"/>
      <c r="D50" s="301"/>
      <c r="E50" s="301"/>
      <c r="F50" s="301"/>
      <c r="G50" s="301"/>
      <c r="H50" s="301"/>
      <c r="I50" s="301"/>
      <c r="J50" s="302"/>
      <c r="K50" s="131"/>
      <c r="N50" s="126"/>
      <c r="O50" s="300"/>
      <c r="P50" s="301"/>
      <c r="Q50" s="301"/>
      <c r="R50" s="301"/>
      <c r="S50" s="301"/>
      <c r="T50" s="301"/>
      <c r="U50" s="301"/>
      <c r="V50" s="302"/>
      <c r="W50" s="131"/>
    </row>
    <row r="51" spans="2:23" ht="15" customHeight="1" x14ac:dyDescent="0.25">
      <c r="B51" s="126"/>
      <c r="C51" s="236" t="s">
        <v>211</v>
      </c>
      <c r="D51" s="237"/>
      <c r="E51" s="237"/>
      <c r="F51" s="237"/>
      <c r="G51" s="237"/>
      <c r="H51" s="237"/>
      <c r="I51" s="237"/>
      <c r="J51" s="238"/>
      <c r="K51" s="131"/>
      <c r="N51" s="126"/>
      <c r="O51" s="236" t="s">
        <v>211</v>
      </c>
      <c r="P51" s="237"/>
      <c r="Q51" s="237"/>
      <c r="R51" s="237"/>
      <c r="S51" s="237"/>
      <c r="T51" s="237"/>
      <c r="U51" s="237"/>
      <c r="V51" s="238"/>
      <c r="W51" s="131"/>
    </row>
    <row r="52" spans="2:23" ht="15" customHeight="1" x14ac:dyDescent="0.25">
      <c r="B52" s="126"/>
      <c r="C52" s="227" t="s">
        <v>264</v>
      </c>
      <c r="D52" s="228"/>
      <c r="E52" s="228"/>
      <c r="F52" s="228"/>
      <c r="G52" s="228"/>
      <c r="H52" s="228"/>
      <c r="I52" s="228"/>
      <c r="J52" s="229"/>
      <c r="K52" s="131"/>
      <c r="N52" s="126"/>
      <c r="O52" s="227" t="s">
        <v>264</v>
      </c>
      <c r="P52" s="228"/>
      <c r="Q52" s="228"/>
      <c r="R52" s="228"/>
      <c r="S52" s="228"/>
      <c r="T52" s="228"/>
      <c r="U52" s="228"/>
      <c r="V52" s="229"/>
      <c r="W52" s="131"/>
    </row>
    <row r="53" spans="2:23" x14ac:dyDescent="0.25">
      <c r="B53" s="126"/>
      <c r="C53" s="230"/>
      <c r="D53" s="231"/>
      <c r="E53" s="231"/>
      <c r="F53" s="231"/>
      <c r="G53" s="231"/>
      <c r="H53" s="231"/>
      <c r="I53" s="231"/>
      <c r="J53" s="232"/>
      <c r="K53" s="131"/>
      <c r="N53" s="126"/>
      <c r="O53" s="230"/>
      <c r="P53" s="231"/>
      <c r="Q53" s="231"/>
      <c r="R53" s="231"/>
      <c r="S53" s="231"/>
      <c r="T53" s="231"/>
      <c r="U53" s="231"/>
      <c r="V53" s="232"/>
      <c r="W53" s="131"/>
    </row>
    <row r="54" spans="2:23" ht="14.1" customHeight="1" thickBot="1" x14ac:dyDescent="0.3">
      <c r="B54" s="128"/>
      <c r="C54" s="134"/>
      <c r="D54" s="134"/>
      <c r="E54" s="134"/>
      <c r="F54" s="134"/>
      <c r="G54" s="134"/>
      <c r="H54" s="134"/>
      <c r="I54" s="134"/>
      <c r="J54" s="134"/>
      <c r="K54" s="133"/>
      <c r="N54" s="128"/>
      <c r="O54" s="134"/>
      <c r="P54" s="134"/>
      <c r="Q54" s="134"/>
      <c r="R54" s="134"/>
      <c r="S54" s="134"/>
      <c r="T54" s="134"/>
      <c r="U54" s="134"/>
      <c r="V54" s="134"/>
      <c r="W54" s="133"/>
    </row>
  </sheetData>
  <mergeCells count="92">
    <mergeCell ref="C52:J53"/>
    <mergeCell ref="O52:V53"/>
    <mergeCell ref="C43:J43"/>
    <mergeCell ref="O45:V46"/>
    <mergeCell ref="O51:V51"/>
    <mergeCell ref="O44:V44"/>
    <mergeCell ref="O43:V43"/>
    <mergeCell ref="C51:J51"/>
    <mergeCell ref="C44:J44"/>
    <mergeCell ref="C45:J46"/>
    <mergeCell ref="C47:J48"/>
    <mergeCell ref="O47:V48"/>
    <mergeCell ref="C49:J50"/>
    <mergeCell ref="O49:V50"/>
    <mergeCell ref="O38:O39"/>
    <mergeCell ref="P38:P39"/>
    <mergeCell ref="O40:O41"/>
    <mergeCell ref="P40:P41"/>
    <mergeCell ref="O42:V42"/>
    <mergeCell ref="O32:O33"/>
    <mergeCell ref="P32:P33"/>
    <mergeCell ref="O34:O35"/>
    <mergeCell ref="P34:P35"/>
    <mergeCell ref="O36:O37"/>
    <mergeCell ref="P36:P37"/>
    <mergeCell ref="O30:O31"/>
    <mergeCell ref="P30:P31"/>
    <mergeCell ref="O19:O20"/>
    <mergeCell ref="P19:P20"/>
    <mergeCell ref="O21:O22"/>
    <mergeCell ref="P21:P22"/>
    <mergeCell ref="O23:O24"/>
    <mergeCell ref="P23:P24"/>
    <mergeCell ref="O25:O26"/>
    <mergeCell ref="P25:P26"/>
    <mergeCell ref="O27:V27"/>
    <mergeCell ref="O28:O29"/>
    <mergeCell ref="P28:P29"/>
    <mergeCell ref="O3:V3"/>
    <mergeCell ref="O5:V5"/>
    <mergeCell ref="O6:O7"/>
    <mergeCell ref="P6:P7"/>
    <mergeCell ref="O8:O9"/>
    <mergeCell ref="P8:P9"/>
    <mergeCell ref="O10:V10"/>
    <mergeCell ref="O11:O12"/>
    <mergeCell ref="P11:P12"/>
    <mergeCell ref="D28:D29"/>
    <mergeCell ref="C28:C29"/>
    <mergeCell ref="C23:C24"/>
    <mergeCell ref="D21:D22"/>
    <mergeCell ref="C21:C22"/>
    <mergeCell ref="C10:J10"/>
    <mergeCell ref="O13:O14"/>
    <mergeCell ref="P13:P14"/>
    <mergeCell ref="O15:O16"/>
    <mergeCell ref="P15:P16"/>
    <mergeCell ref="O17:O18"/>
    <mergeCell ref="P17:P18"/>
    <mergeCell ref="D34:D35"/>
    <mergeCell ref="C34:C35"/>
    <mergeCell ref="D32:D33"/>
    <mergeCell ref="C32:C33"/>
    <mergeCell ref="C42:J42"/>
    <mergeCell ref="D40:D41"/>
    <mergeCell ref="C40:C41"/>
    <mergeCell ref="D38:D39"/>
    <mergeCell ref="C38:C39"/>
    <mergeCell ref="D36:D37"/>
    <mergeCell ref="C36:C37"/>
    <mergeCell ref="D30:D31"/>
    <mergeCell ref="C30:C31"/>
    <mergeCell ref="D13:D14"/>
    <mergeCell ref="C13:C14"/>
    <mergeCell ref="D11:D12"/>
    <mergeCell ref="C11:C12"/>
    <mergeCell ref="C27:J27"/>
    <mergeCell ref="D19:D20"/>
    <mergeCell ref="C19:C20"/>
    <mergeCell ref="D17:D18"/>
    <mergeCell ref="C17:C18"/>
    <mergeCell ref="D15:D16"/>
    <mergeCell ref="C15:C16"/>
    <mergeCell ref="D25:D26"/>
    <mergeCell ref="C25:C26"/>
    <mergeCell ref="D23:D24"/>
    <mergeCell ref="C3:J3"/>
    <mergeCell ref="C6:C7"/>
    <mergeCell ref="D6:D7"/>
    <mergeCell ref="C8:C9"/>
    <mergeCell ref="D8:D9"/>
    <mergeCell ref="C5:J5"/>
  </mergeCells>
  <conditionalFormatting sqref="C3">
    <cfRule type="cellIs" dxfId="265" priority="36" operator="equal">
      <formula>"N/A"</formula>
    </cfRule>
  </conditionalFormatting>
  <conditionalFormatting sqref="C5:J5">
    <cfRule type="cellIs" dxfId="264" priority="35" operator="equal">
      <formula>"N/A"</formula>
    </cfRule>
  </conditionalFormatting>
  <conditionalFormatting sqref="C5:J5">
    <cfRule type="cellIs" dxfId="263" priority="33" operator="equal">
      <formula>"OK"</formula>
    </cfRule>
    <cfRule type="cellIs" dxfId="262" priority="34" operator="equal">
      <formula>"NO"</formula>
    </cfRule>
  </conditionalFormatting>
  <conditionalFormatting sqref="C10:J10">
    <cfRule type="cellIs" dxfId="261" priority="32" operator="equal">
      <formula>"N/A"</formula>
    </cfRule>
  </conditionalFormatting>
  <conditionalFormatting sqref="C10:J10">
    <cfRule type="cellIs" dxfId="260" priority="30" operator="equal">
      <formula>"OK"</formula>
    </cfRule>
    <cfRule type="cellIs" dxfId="259" priority="31" operator="equal">
      <formula>"NO"</formula>
    </cfRule>
  </conditionalFormatting>
  <conditionalFormatting sqref="C27:J27">
    <cfRule type="cellIs" dxfId="258" priority="29" operator="equal">
      <formula>"N/A"</formula>
    </cfRule>
  </conditionalFormatting>
  <conditionalFormatting sqref="C27:J27">
    <cfRule type="cellIs" dxfId="257" priority="27" operator="equal">
      <formula>"OK"</formula>
    </cfRule>
    <cfRule type="cellIs" dxfId="256" priority="28" operator="equal">
      <formula>"NO"</formula>
    </cfRule>
  </conditionalFormatting>
  <conditionalFormatting sqref="C4">
    <cfRule type="cellIs" dxfId="255" priority="26" operator="equal">
      <formula>"N/A"</formula>
    </cfRule>
  </conditionalFormatting>
  <conditionalFormatting sqref="D4:J4">
    <cfRule type="cellIs" dxfId="254" priority="25" operator="equal">
      <formula>"N/A"</formula>
    </cfRule>
  </conditionalFormatting>
  <conditionalFormatting sqref="C52">
    <cfRule type="cellIs" dxfId="253" priority="24" operator="equal">
      <formula>"N/A"</formula>
    </cfRule>
  </conditionalFormatting>
  <conditionalFormatting sqref="J28:J41 J11:J26 J6:J9">
    <cfRule type="cellIs" dxfId="252" priority="21" operator="greaterThanOrEqual">
      <formula>1</formula>
    </cfRule>
  </conditionalFormatting>
  <conditionalFormatting sqref="J6:J9 J11:J26 J28:J41">
    <cfRule type="cellIs" dxfId="251" priority="23" operator="between">
      <formula>0.9</formula>
      <formula>1</formula>
    </cfRule>
  </conditionalFormatting>
  <conditionalFormatting sqref="O3">
    <cfRule type="cellIs" dxfId="250" priority="20" operator="equal">
      <formula>"N/A"</formula>
    </cfRule>
  </conditionalFormatting>
  <conditionalFormatting sqref="O5:V5">
    <cfRule type="cellIs" dxfId="249" priority="19" operator="equal">
      <formula>"N/A"</formula>
    </cfRule>
  </conditionalFormatting>
  <conditionalFormatting sqref="O5:V5">
    <cfRule type="cellIs" dxfId="248" priority="17" operator="equal">
      <formula>"OK"</formula>
    </cfRule>
    <cfRule type="cellIs" dxfId="247" priority="18" operator="equal">
      <formula>"NO"</formula>
    </cfRule>
  </conditionalFormatting>
  <conditionalFormatting sqref="O10:V10">
    <cfRule type="cellIs" dxfId="246" priority="16" operator="equal">
      <formula>"N/A"</formula>
    </cfRule>
  </conditionalFormatting>
  <conditionalFormatting sqref="O10:V10">
    <cfRule type="cellIs" dxfId="245" priority="14" operator="equal">
      <formula>"OK"</formula>
    </cfRule>
    <cfRule type="cellIs" dxfId="244" priority="15" operator="equal">
      <formula>"NO"</formula>
    </cfRule>
  </conditionalFormatting>
  <conditionalFormatting sqref="O27:V27">
    <cfRule type="cellIs" dxfId="243" priority="13" operator="equal">
      <formula>"N/A"</formula>
    </cfRule>
  </conditionalFormatting>
  <conditionalFormatting sqref="O27:V27">
    <cfRule type="cellIs" dxfId="242" priority="11" operator="equal">
      <formula>"OK"</formula>
    </cfRule>
    <cfRule type="cellIs" dxfId="241" priority="12" operator="equal">
      <formula>"NO"</formula>
    </cfRule>
  </conditionalFormatting>
  <conditionalFormatting sqref="O4">
    <cfRule type="cellIs" dxfId="240" priority="10" operator="equal">
      <formula>"N/A"</formula>
    </cfRule>
  </conditionalFormatting>
  <conditionalFormatting sqref="P4:U4">
    <cfRule type="cellIs" dxfId="239" priority="9" operator="equal">
      <formula>"N/A"</formula>
    </cfRule>
  </conditionalFormatting>
  <conditionalFormatting sqref="V28:V41 V11:V26 V6:V9">
    <cfRule type="cellIs" dxfId="238" priority="6" operator="greaterThanOrEqual">
      <formula>1</formula>
    </cfRule>
  </conditionalFormatting>
  <conditionalFormatting sqref="V6:V9 V11:V26 V28:V41">
    <cfRule type="cellIs" dxfId="237" priority="7" operator="between">
      <formula>0.9</formula>
      <formula>1</formula>
    </cfRule>
  </conditionalFormatting>
  <conditionalFormatting sqref="O52">
    <cfRule type="cellIs" dxfId="236" priority="2" operator="equal">
      <formula>"N/A"</formula>
    </cfRule>
  </conditionalFormatting>
  <conditionalFormatting sqref="V4">
    <cfRule type="cellIs" dxfId="235" priority="1" operator="equal">
      <formula>"N/A"</formula>
    </cfRule>
  </conditionalFormatting>
  <pageMargins left="0.25" right="0.25" top="0.75" bottom="0.75" header="0.3" footer="0.3"/>
  <pageSetup paperSize="3" scale="77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D0BA-CC01-4098-A183-EA0806A13175}">
  <sheetPr>
    <tabColor rgb="FFACA7D3"/>
  </sheetPr>
  <dimension ref="L1:O43"/>
  <sheetViews>
    <sheetView showGridLines="0" topLeftCell="A10" zoomScaleNormal="100" zoomScalePageLayoutView="60" workbookViewId="0"/>
  </sheetViews>
  <sheetFormatPr defaultColWidth="15.7109375" defaultRowHeight="15" x14ac:dyDescent="0.25"/>
  <cols>
    <col min="11" max="12" width="2.7109375" customWidth="1"/>
    <col min="14" max="14" width="30.7109375" customWidth="1"/>
    <col min="15" max="16" width="2.7109375" customWidth="1"/>
  </cols>
  <sheetData>
    <row r="1" spans="12:15" ht="14.1" customHeight="1" thickBot="1" x14ac:dyDescent="0.3"/>
    <row r="2" spans="12:15" ht="14.1" customHeight="1" x14ac:dyDescent="0.25">
      <c r="L2" s="125"/>
      <c r="M2" s="129"/>
      <c r="N2" s="129"/>
      <c r="O2" s="130"/>
    </row>
    <row r="3" spans="12:15" ht="15.75" x14ac:dyDescent="0.25">
      <c r="L3" s="126"/>
      <c r="M3" s="218" t="s">
        <v>220</v>
      </c>
      <c r="N3" s="220"/>
      <c r="O3" s="131"/>
    </row>
    <row r="4" spans="12:15" ht="30" x14ac:dyDescent="0.25">
      <c r="L4" s="126"/>
      <c r="M4" s="5" t="s">
        <v>206</v>
      </c>
      <c r="N4" s="47" t="s">
        <v>167</v>
      </c>
      <c r="O4" s="131"/>
    </row>
    <row r="5" spans="12:15" x14ac:dyDescent="0.25">
      <c r="L5" s="126"/>
      <c r="M5" s="204" t="s">
        <v>214</v>
      </c>
      <c r="N5" s="206"/>
      <c r="O5" s="131"/>
    </row>
    <row r="6" spans="12:15" x14ac:dyDescent="0.25">
      <c r="L6" s="126"/>
      <c r="M6" s="221" t="s">
        <v>191</v>
      </c>
      <c r="N6" s="221" t="s">
        <v>172</v>
      </c>
      <c r="O6" s="131"/>
    </row>
    <row r="7" spans="12:15" x14ac:dyDescent="0.25">
      <c r="L7" s="126"/>
      <c r="M7" s="222"/>
      <c r="N7" s="222"/>
      <c r="O7" s="131"/>
    </row>
    <row r="8" spans="12:15" x14ac:dyDescent="0.25">
      <c r="L8" s="126"/>
      <c r="M8" s="222" t="s">
        <v>190</v>
      </c>
      <c r="N8" s="222" t="s">
        <v>173</v>
      </c>
      <c r="O8" s="131"/>
    </row>
    <row r="9" spans="12:15" x14ac:dyDescent="0.25">
      <c r="L9" s="126"/>
      <c r="M9" s="223"/>
      <c r="N9" s="223"/>
      <c r="O9" s="131"/>
    </row>
    <row r="10" spans="12:15" x14ac:dyDescent="0.25">
      <c r="L10" s="126"/>
      <c r="M10" s="204" t="s">
        <v>215</v>
      </c>
      <c r="N10" s="206"/>
      <c r="O10" s="131"/>
    </row>
    <row r="11" spans="12:15" x14ac:dyDescent="0.25">
      <c r="L11" s="126"/>
      <c r="M11" s="221" t="s">
        <v>182</v>
      </c>
      <c r="N11" s="221" t="s">
        <v>174</v>
      </c>
      <c r="O11" s="131"/>
    </row>
    <row r="12" spans="12:15" x14ac:dyDescent="0.25">
      <c r="L12" s="126"/>
      <c r="M12" s="222"/>
      <c r="N12" s="222"/>
      <c r="O12" s="131"/>
    </row>
    <row r="13" spans="12:15" x14ac:dyDescent="0.25">
      <c r="L13" s="126"/>
      <c r="M13" s="222" t="s">
        <v>183</v>
      </c>
      <c r="N13" s="222" t="s">
        <v>175</v>
      </c>
      <c r="O13" s="131"/>
    </row>
    <row r="14" spans="12:15" x14ac:dyDescent="0.25">
      <c r="L14" s="126"/>
      <c r="M14" s="222"/>
      <c r="N14" s="222"/>
      <c r="O14" s="131"/>
    </row>
    <row r="15" spans="12:15" x14ac:dyDescent="0.25">
      <c r="L15" s="126"/>
      <c r="M15" s="222" t="s">
        <v>184</v>
      </c>
      <c r="N15" s="222" t="s">
        <v>176</v>
      </c>
      <c r="O15" s="131"/>
    </row>
    <row r="16" spans="12:15" x14ac:dyDescent="0.25">
      <c r="L16" s="126"/>
      <c r="M16" s="222"/>
      <c r="N16" s="222"/>
      <c r="O16" s="131"/>
    </row>
    <row r="17" spans="12:15" x14ac:dyDescent="0.25">
      <c r="L17" s="126"/>
      <c r="M17" s="222" t="s">
        <v>185</v>
      </c>
      <c r="N17" s="222" t="s">
        <v>177</v>
      </c>
      <c r="O17" s="131"/>
    </row>
    <row r="18" spans="12:15" x14ac:dyDescent="0.25">
      <c r="L18" s="126"/>
      <c r="M18" s="222"/>
      <c r="N18" s="222"/>
      <c r="O18" s="131"/>
    </row>
    <row r="19" spans="12:15" x14ac:dyDescent="0.25">
      <c r="L19" s="126"/>
      <c r="M19" s="222" t="s">
        <v>186</v>
      </c>
      <c r="N19" s="222" t="s">
        <v>178</v>
      </c>
      <c r="O19" s="131"/>
    </row>
    <row r="20" spans="12:15" x14ac:dyDescent="0.25">
      <c r="L20" s="126"/>
      <c r="M20" s="222"/>
      <c r="N20" s="222"/>
      <c r="O20" s="131"/>
    </row>
    <row r="21" spans="12:15" x14ac:dyDescent="0.25">
      <c r="L21" s="126"/>
      <c r="M21" s="222" t="s">
        <v>187</v>
      </c>
      <c r="N21" s="222" t="s">
        <v>179</v>
      </c>
      <c r="O21" s="131"/>
    </row>
    <row r="22" spans="12:15" x14ac:dyDescent="0.25">
      <c r="L22" s="126"/>
      <c r="M22" s="222"/>
      <c r="N22" s="222"/>
      <c r="O22" s="131"/>
    </row>
    <row r="23" spans="12:15" x14ac:dyDescent="0.25">
      <c r="L23" s="126"/>
      <c r="M23" s="222" t="s">
        <v>188</v>
      </c>
      <c r="N23" s="222" t="s">
        <v>180</v>
      </c>
      <c r="O23" s="131"/>
    </row>
    <row r="24" spans="12:15" x14ac:dyDescent="0.25">
      <c r="L24" s="126"/>
      <c r="M24" s="222"/>
      <c r="N24" s="222"/>
      <c r="O24" s="131"/>
    </row>
    <row r="25" spans="12:15" x14ac:dyDescent="0.25">
      <c r="L25" s="126"/>
      <c r="M25" s="222" t="s">
        <v>189</v>
      </c>
      <c r="N25" s="222" t="s">
        <v>181</v>
      </c>
      <c r="O25" s="131"/>
    </row>
    <row r="26" spans="12:15" x14ac:dyDescent="0.25">
      <c r="L26" s="126"/>
      <c r="M26" s="223"/>
      <c r="N26" s="223"/>
      <c r="O26" s="131"/>
    </row>
    <row r="27" spans="12:15" x14ac:dyDescent="0.25">
      <c r="L27" s="126"/>
      <c r="M27" s="204" t="s">
        <v>216</v>
      </c>
      <c r="N27" s="206"/>
      <c r="O27" s="131"/>
    </row>
    <row r="28" spans="12:15" x14ac:dyDescent="0.25">
      <c r="L28" s="126"/>
      <c r="M28" s="221" t="s">
        <v>192</v>
      </c>
      <c r="N28" s="221" t="s">
        <v>193</v>
      </c>
      <c r="O28" s="131"/>
    </row>
    <row r="29" spans="12:15" x14ac:dyDescent="0.25">
      <c r="L29" s="126"/>
      <c r="M29" s="222"/>
      <c r="N29" s="222"/>
      <c r="O29" s="131"/>
    </row>
    <row r="30" spans="12:15" x14ac:dyDescent="0.25">
      <c r="L30" s="126"/>
      <c r="M30" s="222" t="s">
        <v>194</v>
      </c>
      <c r="N30" s="222" t="s">
        <v>195</v>
      </c>
      <c r="O30" s="131"/>
    </row>
    <row r="31" spans="12:15" x14ac:dyDescent="0.25">
      <c r="L31" s="126"/>
      <c r="M31" s="222"/>
      <c r="N31" s="222"/>
      <c r="O31" s="131"/>
    </row>
    <row r="32" spans="12:15" x14ac:dyDescent="0.25">
      <c r="L32" s="126"/>
      <c r="M32" s="222" t="s">
        <v>196</v>
      </c>
      <c r="N32" s="222" t="s">
        <v>197</v>
      </c>
      <c r="O32" s="131"/>
    </row>
    <row r="33" spans="12:15" x14ac:dyDescent="0.25">
      <c r="L33" s="126"/>
      <c r="M33" s="222"/>
      <c r="N33" s="222"/>
      <c r="O33" s="131"/>
    </row>
    <row r="34" spans="12:15" x14ac:dyDescent="0.25">
      <c r="L34" s="126"/>
      <c r="M34" s="222" t="s">
        <v>198</v>
      </c>
      <c r="N34" s="222" t="s">
        <v>199</v>
      </c>
      <c r="O34" s="131"/>
    </row>
    <row r="35" spans="12:15" x14ac:dyDescent="0.25">
      <c r="L35" s="126"/>
      <c r="M35" s="222"/>
      <c r="N35" s="222"/>
      <c r="O35" s="131"/>
    </row>
    <row r="36" spans="12:15" x14ac:dyDescent="0.25">
      <c r="L36" s="126"/>
      <c r="M36" s="222" t="s">
        <v>200</v>
      </c>
      <c r="N36" s="222" t="s">
        <v>201</v>
      </c>
      <c r="O36" s="131"/>
    </row>
    <row r="37" spans="12:15" x14ac:dyDescent="0.25">
      <c r="L37" s="126"/>
      <c r="M37" s="222"/>
      <c r="N37" s="222"/>
      <c r="O37" s="131"/>
    </row>
    <row r="38" spans="12:15" x14ac:dyDescent="0.25">
      <c r="L38" s="126"/>
      <c r="M38" s="222" t="s">
        <v>202</v>
      </c>
      <c r="N38" s="222" t="s">
        <v>203</v>
      </c>
      <c r="O38" s="131"/>
    </row>
    <row r="39" spans="12:15" x14ac:dyDescent="0.25">
      <c r="L39" s="126"/>
      <c r="M39" s="222"/>
      <c r="N39" s="222"/>
      <c r="O39" s="131"/>
    </row>
    <row r="40" spans="12:15" x14ac:dyDescent="0.25">
      <c r="L40" s="126"/>
      <c r="M40" s="222" t="s">
        <v>204</v>
      </c>
      <c r="N40" s="222" t="s">
        <v>205</v>
      </c>
      <c r="O40" s="131"/>
    </row>
    <row r="41" spans="12:15" x14ac:dyDescent="0.25">
      <c r="L41" s="126"/>
      <c r="M41" s="223"/>
      <c r="N41" s="223"/>
      <c r="O41" s="131"/>
    </row>
    <row r="42" spans="12:15" x14ac:dyDescent="0.25">
      <c r="L42" s="126"/>
      <c r="M42" s="152" t="s">
        <v>249</v>
      </c>
      <c r="N42" s="153"/>
      <c r="O42" s="131"/>
    </row>
    <row r="43" spans="12:15" ht="15.75" thickBot="1" x14ac:dyDescent="0.3">
      <c r="L43" s="128"/>
      <c r="M43" s="134"/>
      <c r="N43" s="134"/>
      <c r="O43" s="133"/>
    </row>
  </sheetData>
  <mergeCells count="38">
    <mergeCell ref="M38:M39"/>
    <mergeCell ref="N38:N39"/>
    <mergeCell ref="M40:M41"/>
    <mergeCell ref="N40:N41"/>
    <mergeCell ref="M27:N27"/>
    <mergeCell ref="M36:M37"/>
    <mergeCell ref="N36:N37"/>
    <mergeCell ref="M32:M33"/>
    <mergeCell ref="N32:N33"/>
    <mergeCell ref="M34:M35"/>
    <mergeCell ref="N34:N35"/>
    <mergeCell ref="M25:M26"/>
    <mergeCell ref="N25:N26"/>
    <mergeCell ref="M28:M29"/>
    <mergeCell ref="N28:N29"/>
    <mergeCell ref="M30:M31"/>
    <mergeCell ref="N30:N31"/>
    <mergeCell ref="N23:N24"/>
    <mergeCell ref="M13:M14"/>
    <mergeCell ref="N13:N14"/>
    <mergeCell ref="M15:M16"/>
    <mergeCell ref="N15:N16"/>
    <mergeCell ref="M17:M18"/>
    <mergeCell ref="N17:N18"/>
    <mergeCell ref="M19:M20"/>
    <mergeCell ref="N19:N20"/>
    <mergeCell ref="M21:M22"/>
    <mergeCell ref="N21:N22"/>
    <mergeCell ref="M23:M24"/>
    <mergeCell ref="M11:M12"/>
    <mergeCell ref="N11:N12"/>
    <mergeCell ref="M5:N5"/>
    <mergeCell ref="M3:N3"/>
    <mergeCell ref="M6:M7"/>
    <mergeCell ref="N6:N7"/>
    <mergeCell ref="M8:M9"/>
    <mergeCell ref="N8:N9"/>
    <mergeCell ref="M10:N10"/>
  </mergeCells>
  <conditionalFormatting sqref="M4">
    <cfRule type="cellIs" dxfId="234" priority="12" operator="equal">
      <formula>"N/A"</formula>
    </cfRule>
  </conditionalFormatting>
  <conditionalFormatting sqref="N4">
    <cfRule type="cellIs" dxfId="233" priority="11" operator="equal">
      <formula>"N/A"</formula>
    </cfRule>
  </conditionalFormatting>
  <conditionalFormatting sqref="M27:N27">
    <cfRule type="cellIs" dxfId="232" priority="10" operator="equal">
      <formula>"N/A"</formula>
    </cfRule>
  </conditionalFormatting>
  <conditionalFormatting sqref="M27:N27">
    <cfRule type="cellIs" dxfId="231" priority="8" operator="equal">
      <formula>"OK"</formula>
    </cfRule>
    <cfRule type="cellIs" dxfId="230" priority="9" operator="equal">
      <formula>"NO"</formula>
    </cfRule>
  </conditionalFormatting>
  <conditionalFormatting sqref="M10:N10">
    <cfRule type="cellIs" dxfId="229" priority="7" operator="equal">
      <formula>"N/A"</formula>
    </cfRule>
  </conditionalFormatting>
  <conditionalFormatting sqref="M10:N10">
    <cfRule type="cellIs" dxfId="228" priority="5" operator="equal">
      <formula>"OK"</formula>
    </cfRule>
    <cfRule type="cellIs" dxfId="227" priority="6" operator="equal">
      <formula>"NO"</formula>
    </cfRule>
  </conditionalFormatting>
  <conditionalFormatting sqref="M5:N5">
    <cfRule type="cellIs" dxfId="226" priority="4" operator="equal">
      <formula>"N/A"</formula>
    </cfRule>
  </conditionalFormatting>
  <conditionalFormatting sqref="M5:N5">
    <cfRule type="cellIs" dxfId="225" priority="2" operator="equal">
      <formula>"OK"</formula>
    </cfRule>
    <cfRule type="cellIs" dxfId="224" priority="3" operator="equal">
      <formula>"NO"</formula>
    </cfRule>
  </conditionalFormatting>
  <conditionalFormatting sqref="M3">
    <cfRule type="cellIs" dxfId="223" priority="1" operator="equal">
      <formula>"N/A"</formula>
    </cfRule>
  </conditionalFormatting>
  <pageMargins left="0.25" right="0.25" top="0.75" bottom="0.75" header="0.3" footer="0.3"/>
  <pageSetup paperSize="3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8B71-A9EB-42A7-825D-A22D83A9C495}">
  <sheetPr>
    <tabColor rgb="FF47C3D3"/>
  </sheetPr>
  <dimension ref="B1:N30"/>
  <sheetViews>
    <sheetView showGridLines="0" zoomScaleNormal="100" workbookViewId="0">
      <selection activeCell="D8" sqref="D8"/>
    </sheetView>
  </sheetViews>
  <sheetFormatPr defaultColWidth="15.7109375" defaultRowHeight="15" x14ac:dyDescent="0.25"/>
  <cols>
    <col min="1" max="2" width="2.7109375" customWidth="1"/>
    <col min="3" max="3" width="65.7109375" customWidth="1"/>
    <col min="5" max="6" width="2.7109375" customWidth="1"/>
  </cols>
  <sheetData>
    <row r="1" spans="2:14" ht="14.1" customHeight="1" thickBot="1" x14ac:dyDescent="0.3"/>
    <row r="2" spans="2:14" ht="14.1" customHeight="1" x14ac:dyDescent="0.25">
      <c r="B2" s="51"/>
      <c r="C2" s="52"/>
      <c r="D2" s="52"/>
      <c r="E2" s="53"/>
    </row>
    <row r="3" spans="2:14" ht="15.75" x14ac:dyDescent="0.25">
      <c r="B3" s="57"/>
      <c r="C3" s="243" t="s">
        <v>221</v>
      </c>
      <c r="D3" s="244"/>
      <c r="E3" s="54"/>
      <c r="F3" s="46"/>
      <c r="G3" s="46"/>
      <c r="H3" s="46"/>
      <c r="I3" s="46"/>
      <c r="J3" s="46"/>
      <c r="K3" s="46"/>
      <c r="L3" s="46"/>
      <c r="M3" s="46"/>
      <c r="N3" s="46"/>
    </row>
    <row r="4" spans="2:14" ht="30" x14ac:dyDescent="0.25">
      <c r="B4" s="57"/>
      <c r="C4" s="5" t="s">
        <v>71</v>
      </c>
      <c r="D4" s="47" t="s">
        <v>72</v>
      </c>
      <c r="E4" s="55"/>
    </row>
    <row r="5" spans="2:14" x14ac:dyDescent="0.25">
      <c r="B5" s="57"/>
      <c r="C5" s="60" t="s">
        <v>79</v>
      </c>
      <c r="D5" s="61">
        <v>3000000</v>
      </c>
      <c r="E5" s="55"/>
    </row>
    <row r="6" spans="2:14" x14ac:dyDescent="0.25">
      <c r="B6" s="57"/>
      <c r="C6" s="62" t="s">
        <v>80</v>
      </c>
      <c r="D6" s="63">
        <v>1447333</v>
      </c>
      <c r="E6" s="55"/>
    </row>
    <row r="7" spans="2:14" x14ac:dyDescent="0.25">
      <c r="B7" s="57"/>
      <c r="C7" s="64" t="s">
        <v>81</v>
      </c>
      <c r="D7" s="65">
        <f>'1. Totals'!J8</f>
        <v>350100</v>
      </c>
      <c r="E7" s="55"/>
    </row>
    <row r="8" spans="2:14" x14ac:dyDescent="0.25">
      <c r="B8" s="57"/>
      <c r="C8" s="48" t="s">
        <v>73</v>
      </c>
      <c r="D8" s="75">
        <f>D5-(SUM(D6:D7))</f>
        <v>1202567</v>
      </c>
      <c r="E8" s="55"/>
    </row>
    <row r="9" spans="2:14" x14ac:dyDescent="0.25">
      <c r="B9" s="57"/>
      <c r="C9" s="49" t="s">
        <v>74</v>
      </c>
      <c r="D9" s="50">
        <f>(D5-D8)/D5</f>
        <v>0.59914433333333328</v>
      </c>
      <c r="E9" s="55"/>
    </row>
    <row r="10" spans="2:14" x14ac:dyDescent="0.25">
      <c r="B10" s="57"/>
      <c r="C10" s="239" t="s">
        <v>76</v>
      </c>
      <c r="D10" s="240"/>
      <c r="E10" s="55"/>
    </row>
    <row r="11" spans="2:14" x14ac:dyDescent="0.25">
      <c r="B11" s="57"/>
      <c r="C11" s="241" t="s">
        <v>299</v>
      </c>
      <c r="D11" s="242"/>
      <c r="E11" s="55"/>
    </row>
    <row r="12" spans="2:14" ht="15" customHeight="1" x14ac:dyDescent="0.25">
      <c r="B12" s="57"/>
      <c r="C12" s="241" t="s">
        <v>78</v>
      </c>
      <c r="D12" s="242"/>
      <c r="E12" s="55"/>
    </row>
    <row r="13" spans="2:14" ht="15" customHeight="1" x14ac:dyDescent="0.25">
      <c r="B13" s="57"/>
      <c r="C13" s="195" t="s">
        <v>243</v>
      </c>
      <c r="D13" s="197"/>
      <c r="E13" s="55"/>
    </row>
    <row r="14" spans="2:14" ht="14.1" customHeight="1" thickBot="1" x14ac:dyDescent="0.3">
      <c r="B14" s="58"/>
      <c r="C14" s="59"/>
      <c r="D14" s="59"/>
      <c r="E14" s="56"/>
    </row>
    <row r="17" spans="2:5" ht="15.75" thickBot="1" x14ac:dyDescent="0.3"/>
    <row r="18" spans="2:5" ht="14.1" customHeight="1" x14ac:dyDescent="0.25">
      <c r="B18" s="51"/>
      <c r="C18" s="52"/>
      <c r="D18" s="52"/>
      <c r="E18" s="53"/>
    </row>
    <row r="19" spans="2:5" ht="15.75" x14ac:dyDescent="0.25">
      <c r="B19" s="57"/>
      <c r="C19" s="243" t="s">
        <v>222</v>
      </c>
      <c r="D19" s="244"/>
      <c r="E19" s="54"/>
    </row>
    <row r="20" spans="2:5" ht="30" x14ac:dyDescent="0.25">
      <c r="B20" s="57"/>
      <c r="C20" s="5" t="s">
        <v>71</v>
      </c>
      <c r="D20" s="47" t="s">
        <v>72</v>
      </c>
      <c r="E20" s="55"/>
    </row>
    <row r="21" spans="2:5" x14ac:dyDescent="0.25">
      <c r="B21" s="57"/>
      <c r="C21" s="60" t="s">
        <v>79</v>
      </c>
      <c r="D21" s="61">
        <v>3000000</v>
      </c>
      <c r="E21" s="55"/>
    </row>
    <row r="22" spans="2:5" x14ac:dyDescent="0.25">
      <c r="B22" s="57"/>
      <c r="C22" s="62" t="s">
        <v>80</v>
      </c>
      <c r="D22" s="63">
        <f>D6</f>
        <v>1447333</v>
      </c>
      <c r="E22" s="55"/>
    </row>
    <row r="23" spans="2:5" x14ac:dyDescent="0.25">
      <c r="B23" s="57"/>
      <c r="C23" s="64" t="s">
        <v>82</v>
      </c>
      <c r="D23" s="65">
        <f>'1. Totals'!J9</f>
        <v>370338</v>
      </c>
      <c r="E23" s="55"/>
    </row>
    <row r="24" spans="2:5" x14ac:dyDescent="0.25">
      <c r="B24" s="57"/>
      <c r="C24" s="48" t="s">
        <v>73</v>
      </c>
      <c r="D24" s="75">
        <f>D21-(SUM(D22:D23))</f>
        <v>1182329</v>
      </c>
      <c r="E24" s="55"/>
    </row>
    <row r="25" spans="2:5" x14ac:dyDescent="0.25">
      <c r="B25" s="57"/>
      <c r="C25" s="49" t="s">
        <v>74</v>
      </c>
      <c r="D25" s="50">
        <f>(D21-D24)/D21</f>
        <v>0.60589033333333331</v>
      </c>
      <c r="E25" s="55"/>
    </row>
    <row r="26" spans="2:5" x14ac:dyDescent="0.25">
      <c r="B26" s="57"/>
      <c r="C26" s="239" t="s">
        <v>76</v>
      </c>
      <c r="D26" s="240"/>
      <c r="E26" s="55"/>
    </row>
    <row r="27" spans="2:5" x14ac:dyDescent="0.25">
      <c r="B27" s="57"/>
      <c r="C27" s="241" t="s">
        <v>299</v>
      </c>
      <c r="D27" s="242"/>
      <c r="E27" s="55"/>
    </row>
    <row r="28" spans="2:5" x14ac:dyDescent="0.25">
      <c r="B28" s="57"/>
      <c r="C28" s="241" t="s">
        <v>78</v>
      </c>
      <c r="D28" s="242"/>
      <c r="E28" s="55"/>
    </row>
    <row r="29" spans="2:5" x14ac:dyDescent="0.25">
      <c r="B29" s="57"/>
      <c r="C29" s="195" t="s">
        <v>243</v>
      </c>
      <c r="D29" s="197"/>
      <c r="E29" s="55"/>
    </row>
    <row r="30" spans="2:5" ht="14.1" customHeight="1" thickBot="1" x14ac:dyDescent="0.3">
      <c r="B30" s="58"/>
      <c r="C30" s="59"/>
      <c r="D30" s="59"/>
      <c r="E30" s="56"/>
    </row>
  </sheetData>
  <mergeCells count="10">
    <mergeCell ref="C19:D19"/>
    <mergeCell ref="C26:D26"/>
    <mergeCell ref="C27:D27"/>
    <mergeCell ref="C28:D28"/>
    <mergeCell ref="C29:D29"/>
    <mergeCell ref="C10:D10"/>
    <mergeCell ref="C11:D11"/>
    <mergeCell ref="C3:D3"/>
    <mergeCell ref="C12:D12"/>
    <mergeCell ref="C13:D13"/>
  </mergeCells>
  <conditionalFormatting sqref="C3 E3:N3">
    <cfRule type="cellIs" dxfId="222" priority="12" operator="equal">
      <formula>"N/A"</formula>
    </cfRule>
  </conditionalFormatting>
  <conditionalFormatting sqref="C5:D7">
    <cfRule type="cellIs" dxfId="221" priority="11" operator="equal">
      <formula>"N/A"</formula>
    </cfRule>
  </conditionalFormatting>
  <conditionalFormatting sqref="C10">
    <cfRule type="cellIs" dxfId="220" priority="10" operator="equal">
      <formula>"N/A"</formula>
    </cfRule>
  </conditionalFormatting>
  <conditionalFormatting sqref="C4:D4">
    <cfRule type="cellIs" dxfId="219" priority="9" operator="equal">
      <formula>"N/A"</formula>
    </cfRule>
  </conditionalFormatting>
  <conditionalFormatting sqref="C8:D9">
    <cfRule type="cellIs" dxfId="218" priority="8" operator="equal">
      <formula>"N/A"</formula>
    </cfRule>
  </conditionalFormatting>
  <conditionalFormatting sqref="C13:D13">
    <cfRule type="cellIs" dxfId="217" priority="7" operator="equal">
      <formula>"N/A"</formula>
    </cfRule>
  </conditionalFormatting>
  <conditionalFormatting sqref="C19 E19">
    <cfRule type="cellIs" dxfId="216" priority="6" operator="equal">
      <formula>"N/A"</formula>
    </cfRule>
  </conditionalFormatting>
  <conditionalFormatting sqref="C21:D23">
    <cfRule type="cellIs" dxfId="215" priority="5" operator="equal">
      <formula>"N/A"</formula>
    </cfRule>
  </conditionalFormatting>
  <conditionalFormatting sqref="C26">
    <cfRule type="cellIs" dxfId="214" priority="4" operator="equal">
      <formula>"N/A"</formula>
    </cfRule>
  </conditionalFormatting>
  <conditionalFormatting sqref="C20:D20">
    <cfRule type="cellIs" dxfId="213" priority="3" operator="equal">
      <formula>"N/A"</formula>
    </cfRule>
  </conditionalFormatting>
  <conditionalFormatting sqref="C24:D25">
    <cfRule type="cellIs" dxfId="212" priority="2" operator="equal">
      <formula>"N/A"</formula>
    </cfRule>
  </conditionalFormatting>
  <conditionalFormatting sqref="C29:D29">
    <cfRule type="cellIs" dxfId="211" priority="1" operator="equal">
      <formula>"N/A"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2E6D-8313-4317-AEF3-F9FFF4E805E7}">
  <sheetPr>
    <tabColor rgb="FF829C3E"/>
  </sheetPr>
  <dimension ref="B1:N30"/>
  <sheetViews>
    <sheetView showGridLines="0" zoomScaleNormal="100" workbookViewId="0">
      <selection activeCell="D6" sqref="D6"/>
    </sheetView>
  </sheetViews>
  <sheetFormatPr defaultColWidth="15.7109375" defaultRowHeight="15" x14ac:dyDescent="0.25"/>
  <cols>
    <col min="1" max="2" width="2.7109375" customWidth="1"/>
    <col min="3" max="3" width="65.7109375" customWidth="1"/>
    <col min="5" max="6" width="2.7109375" customWidth="1"/>
  </cols>
  <sheetData>
    <row r="1" spans="2:14" ht="14.1" customHeight="1" thickBot="1" x14ac:dyDescent="0.3"/>
    <row r="2" spans="2:14" ht="14.1" customHeight="1" x14ac:dyDescent="0.25">
      <c r="B2" s="66"/>
      <c r="C2" s="67"/>
      <c r="D2" s="67"/>
      <c r="E2" s="68"/>
    </row>
    <row r="3" spans="2:14" ht="15.75" x14ac:dyDescent="0.25">
      <c r="B3" s="74"/>
      <c r="C3" s="243" t="s">
        <v>223</v>
      </c>
      <c r="D3" s="244"/>
      <c r="E3" s="69"/>
      <c r="F3" s="46"/>
      <c r="G3" s="46"/>
      <c r="H3" s="46"/>
      <c r="I3" s="46"/>
      <c r="J3" s="46"/>
      <c r="K3" s="46"/>
      <c r="L3" s="46"/>
      <c r="M3" s="46"/>
      <c r="N3" s="46"/>
    </row>
    <row r="4" spans="2:14" ht="30" x14ac:dyDescent="0.25">
      <c r="B4" s="74"/>
      <c r="C4" s="5" t="s">
        <v>71</v>
      </c>
      <c r="D4" s="47" t="s">
        <v>72</v>
      </c>
      <c r="E4" s="70"/>
    </row>
    <row r="5" spans="2:14" x14ac:dyDescent="0.25">
      <c r="B5" s="74"/>
      <c r="C5" s="60" t="s">
        <v>79</v>
      </c>
      <c r="D5" s="61">
        <v>1500000</v>
      </c>
      <c r="E5" s="70"/>
    </row>
    <row r="6" spans="2:14" x14ac:dyDescent="0.25">
      <c r="B6" s="74"/>
      <c r="C6" s="62" t="s">
        <v>88</v>
      </c>
      <c r="D6" s="63">
        <v>756000</v>
      </c>
      <c r="E6" s="70"/>
    </row>
    <row r="7" spans="2:14" x14ac:dyDescent="0.25">
      <c r="B7" s="74"/>
      <c r="C7" s="64" t="s">
        <v>81</v>
      </c>
      <c r="D7" s="65">
        <f>'1. Totals'!K8</f>
        <v>325846</v>
      </c>
      <c r="E7" s="70"/>
    </row>
    <row r="8" spans="2:14" x14ac:dyDescent="0.25">
      <c r="B8" s="74"/>
      <c r="C8" s="48" t="s">
        <v>73</v>
      </c>
      <c r="D8" s="75">
        <f>D5-(SUM(D6:D7))</f>
        <v>418154</v>
      </c>
      <c r="E8" s="70"/>
    </row>
    <row r="9" spans="2:14" x14ac:dyDescent="0.25">
      <c r="B9" s="74"/>
      <c r="C9" s="49" t="s">
        <v>74</v>
      </c>
      <c r="D9" s="50">
        <f>(D5-D8)/D5</f>
        <v>0.72123066666666669</v>
      </c>
      <c r="E9" s="70"/>
    </row>
    <row r="10" spans="2:14" x14ac:dyDescent="0.25">
      <c r="B10" s="74"/>
      <c r="C10" s="239" t="s">
        <v>76</v>
      </c>
      <c r="D10" s="240"/>
      <c r="E10" s="70"/>
    </row>
    <row r="11" spans="2:14" x14ac:dyDescent="0.25">
      <c r="B11" s="74"/>
      <c r="C11" s="241" t="s">
        <v>299</v>
      </c>
      <c r="D11" s="242"/>
      <c r="E11" s="70"/>
    </row>
    <row r="12" spans="2:14" ht="15" customHeight="1" x14ac:dyDescent="0.25">
      <c r="B12" s="74"/>
      <c r="C12" s="241" t="s">
        <v>78</v>
      </c>
      <c r="D12" s="242"/>
      <c r="E12" s="70"/>
    </row>
    <row r="13" spans="2:14" ht="15" customHeight="1" x14ac:dyDescent="0.25">
      <c r="B13" s="74"/>
      <c r="C13" s="195" t="s">
        <v>243</v>
      </c>
      <c r="D13" s="197"/>
      <c r="E13" s="70"/>
    </row>
    <row r="14" spans="2:14" ht="14.1" customHeight="1" thickBot="1" x14ac:dyDescent="0.3">
      <c r="B14" s="72"/>
      <c r="C14" s="73"/>
      <c r="D14" s="73"/>
      <c r="E14" s="71"/>
    </row>
    <row r="17" spans="2:5" ht="15.75" thickBot="1" x14ac:dyDescent="0.3"/>
    <row r="18" spans="2:5" ht="14.1" customHeight="1" x14ac:dyDescent="0.25">
      <c r="B18" s="66"/>
      <c r="C18" s="67"/>
      <c r="D18" s="67"/>
      <c r="E18" s="68"/>
    </row>
    <row r="19" spans="2:5" ht="15.75" x14ac:dyDescent="0.25">
      <c r="B19" s="74"/>
      <c r="C19" s="243" t="s">
        <v>224</v>
      </c>
      <c r="D19" s="244"/>
      <c r="E19" s="69"/>
    </row>
    <row r="20" spans="2:5" ht="30" x14ac:dyDescent="0.25">
      <c r="B20" s="74"/>
      <c r="C20" s="5" t="s">
        <v>71</v>
      </c>
      <c r="D20" s="47" t="s">
        <v>72</v>
      </c>
      <c r="E20" s="70"/>
    </row>
    <row r="21" spans="2:5" x14ac:dyDescent="0.25">
      <c r="B21" s="74"/>
      <c r="C21" s="60" t="s">
        <v>79</v>
      </c>
      <c r="D21" s="61">
        <f>D5</f>
        <v>1500000</v>
      </c>
      <c r="E21" s="70"/>
    </row>
    <row r="22" spans="2:5" x14ac:dyDescent="0.25">
      <c r="B22" s="74"/>
      <c r="C22" s="62" t="s">
        <v>88</v>
      </c>
      <c r="D22" s="63">
        <f>D6</f>
        <v>756000</v>
      </c>
      <c r="E22" s="70"/>
    </row>
    <row r="23" spans="2:5" x14ac:dyDescent="0.25">
      <c r="B23" s="74"/>
      <c r="C23" s="64" t="s">
        <v>82</v>
      </c>
      <c r="D23" s="65">
        <f>'1. Totals'!K9</f>
        <v>339469</v>
      </c>
      <c r="E23" s="70"/>
    </row>
    <row r="24" spans="2:5" x14ac:dyDescent="0.25">
      <c r="B24" s="74"/>
      <c r="C24" s="48" t="s">
        <v>73</v>
      </c>
      <c r="D24" s="75">
        <f>D21-(SUM(D22:D23))</f>
        <v>404531</v>
      </c>
      <c r="E24" s="70"/>
    </row>
    <row r="25" spans="2:5" x14ac:dyDescent="0.25">
      <c r="B25" s="74"/>
      <c r="C25" s="49" t="s">
        <v>74</v>
      </c>
      <c r="D25" s="50">
        <f>(D21-D24)/D21</f>
        <v>0.73031266666666672</v>
      </c>
      <c r="E25" s="70"/>
    </row>
    <row r="26" spans="2:5" x14ac:dyDescent="0.25">
      <c r="B26" s="74"/>
      <c r="C26" s="239" t="s">
        <v>76</v>
      </c>
      <c r="D26" s="240"/>
      <c r="E26" s="70"/>
    </row>
    <row r="27" spans="2:5" x14ac:dyDescent="0.25">
      <c r="B27" s="74"/>
      <c r="C27" s="241" t="s">
        <v>299</v>
      </c>
      <c r="D27" s="242"/>
      <c r="E27" s="70"/>
    </row>
    <row r="28" spans="2:5" x14ac:dyDescent="0.25">
      <c r="B28" s="74"/>
      <c r="C28" s="241" t="s">
        <v>78</v>
      </c>
      <c r="D28" s="242"/>
      <c r="E28" s="70"/>
    </row>
    <row r="29" spans="2:5" x14ac:dyDescent="0.25">
      <c r="B29" s="74"/>
      <c r="C29" s="195" t="s">
        <v>243</v>
      </c>
      <c r="D29" s="197"/>
      <c r="E29" s="70"/>
    </row>
    <row r="30" spans="2:5" ht="14.1" customHeight="1" thickBot="1" x14ac:dyDescent="0.3">
      <c r="B30" s="72"/>
      <c r="C30" s="73"/>
      <c r="D30" s="73"/>
      <c r="E30" s="71"/>
    </row>
  </sheetData>
  <mergeCells count="10">
    <mergeCell ref="C26:D26"/>
    <mergeCell ref="C27:D27"/>
    <mergeCell ref="C28:D28"/>
    <mergeCell ref="C29:D29"/>
    <mergeCell ref="C3:D3"/>
    <mergeCell ref="C10:D10"/>
    <mergeCell ref="C11:D11"/>
    <mergeCell ref="C12:D12"/>
    <mergeCell ref="C13:D13"/>
    <mergeCell ref="C19:D19"/>
  </mergeCells>
  <conditionalFormatting sqref="C3 E3:N3">
    <cfRule type="cellIs" dxfId="210" priority="12" operator="equal">
      <formula>"N/A"</formula>
    </cfRule>
  </conditionalFormatting>
  <conditionalFormatting sqref="C5:D7">
    <cfRule type="cellIs" dxfId="209" priority="11" operator="equal">
      <formula>"N/A"</formula>
    </cfRule>
  </conditionalFormatting>
  <conditionalFormatting sqref="C10">
    <cfRule type="cellIs" dxfId="208" priority="10" operator="equal">
      <formula>"N/A"</formula>
    </cfRule>
  </conditionalFormatting>
  <conditionalFormatting sqref="C4:D4">
    <cfRule type="cellIs" dxfId="207" priority="9" operator="equal">
      <formula>"N/A"</formula>
    </cfRule>
  </conditionalFormatting>
  <conditionalFormatting sqref="C8:D9">
    <cfRule type="cellIs" dxfId="206" priority="8" operator="equal">
      <formula>"N/A"</formula>
    </cfRule>
  </conditionalFormatting>
  <conditionalFormatting sqref="C13:D13">
    <cfRule type="cellIs" dxfId="205" priority="7" operator="equal">
      <formula>"N/A"</formula>
    </cfRule>
  </conditionalFormatting>
  <conditionalFormatting sqref="C19 E19">
    <cfRule type="cellIs" dxfId="204" priority="6" operator="equal">
      <formula>"N/A"</formula>
    </cfRule>
  </conditionalFormatting>
  <conditionalFormatting sqref="C21:D23">
    <cfRule type="cellIs" dxfId="203" priority="5" operator="equal">
      <formula>"N/A"</formula>
    </cfRule>
  </conditionalFormatting>
  <conditionalFormatting sqref="C26">
    <cfRule type="cellIs" dxfId="202" priority="4" operator="equal">
      <formula>"N/A"</formula>
    </cfRule>
  </conditionalFormatting>
  <conditionalFormatting sqref="C20:D20">
    <cfRule type="cellIs" dxfId="201" priority="3" operator="equal">
      <formula>"N/A"</formula>
    </cfRule>
  </conditionalFormatting>
  <conditionalFormatting sqref="C24:D25">
    <cfRule type="cellIs" dxfId="200" priority="2" operator="equal">
      <formula>"N/A"</formula>
    </cfRule>
  </conditionalFormatting>
  <conditionalFormatting sqref="C29:D29">
    <cfRule type="cellIs" dxfId="199" priority="1" operator="equal">
      <formula>"N/A"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17ED-D84A-45E4-812A-0AF6AEC81CCA}">
  <sheetPr>
    <tabColor rgb="FFEEC84F"/>
  </sheetPr>
  <dimension ref="B1:O30"/>
  <sheetViews>
    <sheetView showGridLines="0" zoomScaleNormal="100" workbookViewId="0">
      <selection activeCell="C9" sqref="C9:E9"/>
    </sheetView>
  </sheetViews>
  <sheetFormatPr defaultColWidth="15.7109375" defaultRowHeight="15" x14ac:dyDescent="0.25"/>
  <cols>
    <col min="1" max="2" width="2.7109375" customWidth="1"/>
    <col min="3" max="3" width="52.7109375" customWidth="1"/>
    <col min="4" max="5" width="14.7109375" customWidth="1"/>
    <col min="6" max="7" width="2.7109375" customWidth="1"/>
  </cols>
  <sheetData>
    <row r="1" spans="2:15" ht="14.1" customHeight="1" thickBot="1" x14ac:dyDescent="0.3"/>
    <row r="2" spans="2:15" ht="14.1" customHeight="1" x14ac:dyDescent="0.25">
      <c r="B2" s="76"/>
      <c r="C2" s="77"/>
      <c r="D2" s="77"/>
      <c r="E2" s="77"/>
      <c r="F2" s="78"/>
    </row>
    <row r="3" spans="2:15" ht="15.75" x14ac:dyDescent="0.25">
      <c r="B3" s="84"/>
      <c r="C3" s="243" t="s">
        <v>225</v>
      </c>
      <c r="D3" s="245"/>
      <c r="E3" s="244"/>
      <c r="F3" s="79"/>
      <c r="G3" s="46"/>
      <c r="H3" s="46"/>
      <c r="I3" s="46"/>
      <c r="J3" s="46"/>
      <c r="K3" s="46"/>
      <c r="L3" s="46"/>
      <c r="M3" s="46"/>
      <c r="N3" s="46"/>
      <c r="O3" s="46"/>
    </row>
    <row r="4" spans="2:15" ht="30" customHeight="1" x14ac:dyDescent="0.25">
      <c r="B4" s="84"/>
      <c r="C4" s="5" t="s">
        <v>71</v>
      </c>
      <c r="D4" s="4" t="s">
        <v>83</v>
      </c>
      <c r="E4" s="47" t="s">
        <v>84</v>
      </c>
      <c r="F4" s="80"/>
    </row>
    <row r="5" spans="2:15" x14ac:dyDescent="0.25">
      <c r="B5" s="84"/>
      <c r="C5" s="60" t="s">
        <v>85</v>
      </c>
      <c r="D5" s="86">
        <f>(E5*2000)/365</f>
        <v>45412.000000000007</v>
      </c>
      <c r="E5" s="86">
        <f>0.73*11353</f>
        <v>8287.69</v>
      </c>
      <c r="F5" s="80"/>
    </row>
    <row r="6" spans="2:15" x14ac:dyDescent="0.25">
      <c r="B6" s="84"/>
      <c r="C6" s="64" t="s">
        <v>81</v>
      </c>
      <c r="D6" s="85">
        <f>'1. Totals'!L8</f>
        <v>43496.82</v>
      </c>
      <c r="E6" s="85">
        <f>(D6*365)/2000</f>
        <v>7938.1696500000007</v>
      </c>
      <c r="F6" s="80"/>
    </row>
    <row r="7" spans="2:15" ht="15" customHeight="1" x14ac:dyDescent="0.25">
      <c r="B7" s="84"/>
      <c r="C7" s="48" t="s">
        <v>86</v>
      </c>
      <c r="D7" s="248" t="s">
        <v>251</v>
      </c>
      <c r="E7" s="249"/>
      <c r="F7" s="80"/>
    </row>
    <row r="8" spans="2:15" x14ac:dyDescent="0.25">
      <c r="B8" s="84"/>
      <c r="C8" s="239" t="s">
        <v>76</v>
      </c>
      <c r="D8" s="246"/>
      <c r="E8" s="240"/>
      <c r="F8" s="80"/>
    </row>
    <row r="9" spans="2:15" ht="30" customHeight="1" x14ac:dyDescent="0.25">
      <c r="B9" s="84"/>
      <c r="C9" s="241" t="s">
        <v>300</v>
      </c>
      <c r="D9" s="247"/>
      <c r="E9" s="242"/>
      <c r="F9" s="80"/>
    </row>
    <row r="10" spans="2:15" ht="15" customHeight="1" x14ac:dyDescent="0.25">
      <c r="B10" s="84"/>
      <c r="C10" s="250" t="s">
        <v>302</v>
      </c>
      <c r="D10" s="251"/>
      <c r="E10" s="252"/>
      <c r="F10" s="80"/>
    </row>
    <row r="11" spans="2:15" x14ac:dyDescent="0.25">
      <c r="B11" s="84"/>
      <c r="C11" s="241" t="s">
        <v>87</v>
      </c>
      <c r="D11" s="247"/>
      <c r="E11" s="242"/>
      <c r="F11" s="80"/>
    </row>
    <row r="12" spans="2:15" ht="15" customHeight="1" x14ac:dyDescent="0.25">
      <c r="B12" s="84"/>
      <c r="C12" s="241" t="s">
        <v>301</v>
      </c>
      <c r="D12" s="247"/>
      <c r="E12" s="242"/>
      <c r="F12" s="80"/>
    </row>
    <row r="13" spans="2:15" ht="15" customHeight="1" x14ac:dyDescent="0.25">
      <c r="B13" s="84"/>
      <c r="C13" s="195" t="s">
        <v>244</v>
      </c>
      <c r="D13" s="196"/>
      <c r="E13" s="197"/>
      <c r="F13" s="80"/>
    </row>
    <row r="14" spans="2:15" ht="14.1" customHeight="1" thickBot="1" x14ac:dyDescent="0.3">
      <c r="B14" s="82"/>
      <c r="C14" s="83"/>
      <c r="D14" s="83"/>
      <c r="E14" s="83"/>
      <c r="F14" s="81"/>
    </row>
    <row r="17" spans="2:6" ht="15.75" thickBot="1" x14ac:dyDescent="0.3"/>
    <row r="18" spans="2:6" ht="14.1" customHeight="1" x14ac:dyDescent="0.25">
      <c r="B18" s="76"/>
      <c r="C18" s="77"/>
      <c r="D18" s="77"/>
      <c r="E18" s="77"/>
      <c r="F18" s="78"/>
    </row>
    <row r="19" spans="2:6" ht="15.75" x14ac:dyDescent="0.25">
      <c r="B19" s="84"/>
      <c r="C19" s="243" t="s">
        <v>226</v>
      </c>
      <c r="D19" s="245"/>
      <c r="E19" s="244"/>
      <c r="F19" s="79"/>
    </row>
    <row r="20" spans="2:6" ht="30" x14ac:dyDescent="0.25">
      <c r="B20" s="84"/>
      <c r="C20" s="5" t="s">
        <v>71</v>
      </c>
      <c r="D20" s="4" t="s">
        <v>83</v>
      </c>
      <c r="E20" s="47" t="s">
        <v>84</v>
      </c>
      <c r="F20" s="80"/>
    </row>
    <row r="21" spans="2:6" x14ac:dyDescent="0.25">
      <c r="B21" s="84"/>
      <c r="C21" s="60" t="s">
        <v>85</v>
      </c>
      <c r="D21" s="86">
        <f>D5</f>
        <v>45412.000000000007</v>
      </c>
      <c r="E21" s="86">
        <f>E5</f>
        <v>8287.69</v>
      </c>
      <c r="F21" s="80"/>
    </row>
    <row r="22" spans="2:6" x14ac:dyDescent="0.25">
      <c r="B22" s="84"/>
      <c r="C22" s="64" t="s">
        <v>82</v>
      </c>
      <c r="D22" s="85">
        <f>'1. Totals'!L9</f>
        <v>45661.08</v>
      </c>
      <c r="E22" s="85">
        <f>(D22*365)/2000</f>
        <v>8333.1471000000001</v>
      </c>
      <c r="F22" s="80"/>
    </row>
    <row r="23" spans="2:6" x14ac:dyDescent="0.25">
      <c r="B23" s="84"/>
      <c r="C23" s="48" t="s">
        <v>86</v>
      </c>
      <c r="D23" s="248" t="s">
        <v>251</v>
      </c>
      <c r="E23" s="249"/>
      <c r="F23" s="80"/>
    </row>
    <row r="24" spans="2:6" x14ac:dyDescent="0.25">
      <c r="B24" s="84"/>
      <c r="C24" s="239" t="s">
        <v>76</v>
      </c>
      <c r="D24" s="246"/>
      <c r="E24" s="240"/>
      <c r="F24" s="80"/>
    </row>
    <row r="25" spans="2:6" ht="30" customHeight="1" x14ac:dyDescent="0.25">
      <c r="B25" s="84"/>
      <c r="C25" s="241" t="s">
        <v>300</v>
      </c>
      <c r="D25" s="247"/>
      <c r="E25" s="242"/>
      <c r="F25" s="80"/>
    </row>
    <row r="26" spans="2:6" ht="15" customHeight="1" x14ac:dyDescent="0.25">
      <c r="B26" s="84"/>
      <c r="C26" s="250" t="s">
        <v>302</v>
      </c>
      <c r="D26" s="251"/>
      <c r="E26" s="252"/>
      <c r="F26" s="80"/>
    </row>
    <row r="27" spans="2:6" ht="15" customHeight="1" x14ac:dyDescent="0.25">
      <c r="B27" s="84"/>
      <c r="C27" s="241" t="s">
        <v>87</v>
      </c>
      <c r="D27" s="247"/>
      <c r="E27" s="242"/>
      <c r="F27" s="80"/>
    </row>
    <row r="28" spans="2:6" ht="15" customHeight="1" x14ac:dyDescent="0.25">
      <c r="B28" s="84"/>
      <c r="C28" s="241" t="s">
        <v>301</v>
      </c>
      <c r="D28" s="247"/>
      <c r="E28" s="242"/>
      <c r="F28" s="80"/>
    </row>
    <row r="29" spans="2:6" ht="15" customHeight="1" x14ac:dyDescent="0.25">
      <c r="B29" s="84"/>
      <c r="C29" s="195" t="s">
        <v>244</v>
      </c>
      <c r="D29" s="196"/>
      <c r="E29" s="197"/>
      <c r="F29" s="80"/>
    </row>
    <row r="30" spans="2:6" ht="14.1" customHeight="1" thickBot="1" x14ac:dyDescent="0.3">
      <c r="B30" s="82"/>
      <c r="C30" s="83"/>
      <c r="D30" s="83"/>
      <c r="E30" s="83"/>
      <c r="F30" s="81"/>
    </row>
  </sheetData>
  <mergeCells count="16">
    <mergeCell ref="C3:E3"/>
    <mergeCell ref="C8:E8"/>
    <mergeCell ref="C9:E9"/>
    <mergeCell ref="C28:E28"/>
    <mergeCell ref="C29:E29"/>
    <mergeCell ref="D23:E23"/>
    <mergeCell ref="C24:E24"/>
    <mergeCell ref="C25:E25"/>
    <mergeCell ref="C26:E26"/>
    <mergeCell ref="C27:E27"/>
    <mergeCell ref="C12:E12"/>
    <mergeCell ref="C13:E13"/>
    <mergeCell ref="C19:E19"/>
    <mergeCell ref="D7:E7"/>
    <mergeCell ref="C11:E11"/>
    <mergeCell ref="C10:E10"/>
  </mergeCells>
  <conditionalFormatting sqref="C3:D3 F3:O3 C5:E6">
    <cfRule type="cellIs" dxfId="198" priority="19" operator="equal">
      <formula>"N/A"</formula>
    </cfRule>
  </conditionalFormatting>
  <conditionalFormatting sqref="C8:D8">
    <cfRule type="cellIs" dxfId="197" priority="17" operator="equal">
      <formula>"N/A"</formula>
    </cfRule>
  </conditionalFormatting>
  <conditionalFormatting sqref="C4:E4">
    <cfRule type="cellIs" dxfId="196" priority="16" operator="equal">
      <formula>"N/A"</formula>
    </cfRule>
  </conditionalFormatting>
  <conditionalFormatting sqref="C7:D7">
    <cfRule type="cellIs" dxfId="195" priority="15" operator="equal">
      <formula>"N/A"</formula>
    </cfRule>
  </conditionalFormatting>
  <conditionalFormatting sqref="C13:E13">
    <cfRule type="cellIs" dxfId="194" priority="14" operator="equal">
      <formula>"N/A"</formula>
    </cfRule>
  </conditionalFormatting>
  <conditionalFormatting sqref="C19:D19 F19">
    <cfRule type="cellIs" dxfId="193" priority="13" operator="equal">
      <formula>"N/A"</formula>
    </cfRule>
  </conditionalFormatting>
  <conditionalFormatting sqref="C24:D24">
    <cfRule type="cellIs" dxfId="192" priority="6" operator="equal">
      <formula>"N/A"</formula>
    </cfRule>
  </conditionalFormatting>
  <conditionalFormatting sqref="C21:E22">
    <cfRule type="cellIs" dxfId="191" priority="4" operator="equal">
      <formula>"N/A"</formula>
    </cfRule>
  </conditionalFormatting>
  <conditionalFormatting sqref="C20:E20">
    <cfRule type="cellIs" dxfId="190" priority="3" operator="equal">
      <formula>"N/A"</formula>
    </cfRule>
  </conditionalFormatting>
  <conditionalFormatting sqref="C23:D23">
    <cfRule type="cellIs" dxfId="189" priority="2" operator="equal">
      <formula>"N/A"</formula>
    </cfRule>
  </conditionalFormatting>
  <conditionalFormatting sqref="C29:E29">
    <cfRule type="cellIs" dxfId="188" priority="1" operator="equal">
      <formula>"N/A"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5BE5-ABAF-4339-AB08-8C560374949A}">
  <sheetPr>
    <tabColor rgb="FF80C786"/>
  </sheetPr>
  <dimension ref="B1:Q34"/>
  <sheetViews>
    <sheetView showGridLines="0" zoomScaleNormal="100" zoomScalePageLayoutView="60" workbookViewId="0">
      <selection activeCell="D5" sqref="D5"/>
    </sheetView>
  </sheetViews>
  <sheetFormatPr defaultColWidth="15.7109375" defaultRowHeight="15" x14ac:dyDescent="0.25"/>
  <cols>
    <col min="1" max="2" width="2.7109375" customWidth="1"/>
    <col min="3" max="3" width="65.7109375" customWidth="1"/>
    <col min="5" max="8" width="2.7109375" customWidth="1"/>
    <col min="9" max="9" width="65.7109375" customWidth="1"/>
    <col min="11" max="14" width="2.7109375" customWidth="1"/>
    <col min="15" max="15" width="45.7109375" customWidth="1"/>
    <col min="17" max="18" width="2.7109375" customWidth="1"/>
  </cols>
  <sheetData>
    <row r="1" spans="2:17" ht="14.1" customHeight="1" thickBot="1" x14ac:dyDescent="0.3"/>
    <row r="2" spans="2:17" ht="14.1" customHeight="1" x14ac:dyDescent="0.25">
      <c r="B2" s="87"/>
      <c r="C2" s="88"/>
      <c r="D2" s="88"/>
      <c r="E2" s="89"/>
      <c r="H2" s="87"/>
      <c r="I2" s="88"/>
      <c r="J2" s="88"/>
      <c r="K2" s="89"/>
      <c r="N2" s="87"/>
      <c r="O2" s="88"/>
      <c r="P2" s="88"/>
      <c r="Q2" s="89"/>
    </row>
    <row r="3" spans="2:17" ht="15.75" x14ac:dyDescent="0.25">
      <c r="B3" s="95"/>
      <c r="C3" s="243" t="s">
        <v>227</v>
      </c>
      <c r="D3" s="244"/>
      <c r="E3" s="90"/>
      <c r="F3" s="46"/>
      <c r="G3" s="46"/>
      <c r="H3" s="95"/>
      <c r="I3" s="243" t="s">
        <v>228</v>
      </c>
      <c r="J3" s="244"/>
      <c r="K3" s="90"/>
      <c r="L3" s="46"/>
      <c r="M3" s="46"/>
      <c r="N3" s="96"/>
      <c r="O3" s="243" t="s">
        <v>229</v>
      </c>
      <c r="P3" s="244"/>
      <c r="Q3" s="91"/>
    </row>
    <row r="4" spans="2:17" x14ac:dyDescent="0.25">
      <c r="B4" s="95"/>
      <c r="C4" s="5" t="s">
        <v>71</v>
      </c>
      <c r="D4" s="47" t="s">
        <v>89</v>
      </c>
      <c r="E4" s="91"/>
      <c r="H4" s="95"/>
      <c r="I4" s="5" t="s">
        <v>71</v>
      </c>
      <c r="J4" s="47" t="s">
        <v>89</v>
      </c>
      <c r="K4" s="91"/>
      <c r="N4" s="95"/>
      <c r="O4" s="5" t="s">
        <v>104</v>
      </c>
      <c r="P4" s="47" t="s">
        <v>89</v>
      </c>
      <c r="Q4" s="91"/>
    </row>
    <row r="5" spans="2:17" x14ac:dyDescent="0.25">
      <c r="B5" s="95"/>
      <c r="C5" s="60" t="s">
        <v>90</v>
      </c>
      <c r="D5" s="86">
        <f>P19</f>
        <v>135.48000000000002</v>
      </c>
      <c r="E5" s="91"/>
      <c r="H5" s="95"/>
      <c r="I5" s="60" t="s">
        <v>110</v>
      </c>
      <c r="J5" s="86">
        <f>P31</f>
        <v>34.82</v>
      </c>
      <c r="K5" s="91"/>
      <c r="N5" s="95"/>
      <c r="O5" s="62" t="s">
        <v>91</v>
      </c>
      <c r="P5" s="98">
        <v>24.6</v>
      </c>
      <c r="Q5" s="91"/>
    </row>
    <row r="6" spans="2:17" x14ac:dyDescent="0.25">
      <c r="B6" s="95"/>
      <c r="C6" s="62" t="s">
        <v>105</v>
      </c>
      <c r="D6" s="98">
        <f>11353*(5/1000)</f>
        <v>56.765000000000001</v>
      </c>
      <c r="E6" s="91"/>
      <c r="H6" s="95"/>
      <c r="I6" s="62" t="s">
        <v>105</v>
      </c>
      <c r="J6" s="98">
        <f>D6*0.2</f>
        <v>11.353000000000002</v>
      </c>
      <c r="K6" s="91"/>
      <c r="N6" s="95"/>
      <c r="O6" s="62" t="s">
        <v>92</v>
      </c>
      <c r="P6" s="98">
        <v>0.84</v>
      </c>
      <c r="Q6" s="91"/>
    </row>
    <row r="7" spans="2:17" x14ac:dyDescent="0.25">
      <c r="B7" s="95"/>
      <c r="C7" s="64" t="s">
        <v>106</v>
      </c>
      <c r="D7" s="85">
        <f>'1. Totals'!M8</f>
        <v>13.49</v>
      </c>
      <c r="E7" s="91"/>
      <c r="H7" s="95"/>
      <c r="I7" s="64" t="s">
        <v>106</v>
      </c>
      <c r="J7" s="85">
        <f>D7*0.2</f>
        <v>2.6980000000000004</v>
      </c>
      <c r="K7" s="91"/>
      <c r="N7" s="95"/>
      <c r="O7" s="62" t="s">
        <v>93</v>
      </c>
      <c r="P7" s="98">
        <v>5.04</v>
      </c>
      <c r="Q7" s="91"/>
    </row>
    <row r="8" spans="2:17" x14ac:dyDescent="0.25">
      <c r="B8" s="95"/>
      <c r="C8" s="48" t="s">
        <v>73</v>
      </c>
      <c r="D8" s="99">
        <f>D5-(SUM(D6:D7))</f>
        <v>65.225000000000023</v>
      </c>
      <c r="E8" s="91"/>
      <c r="H8" s="95"/>
      <c r="I8" s="48" t="s">
        <v>73</v>
      </c>
      <c r="J8" s="99">
        <f>J5-(SUM(J6:J7))</f>
        <v>20.768999999999998</v>
      </c>
      <c r="K8" s="91"/>
      <c r="N8" s="95"/>
      <c r="O8" s="62" t="s">
        <v>94</v>
      </c>
      <c r="P8" s="98">
        <v>7.0000000000000007E-2</v>
      </c>
      <c r="Q8" s="91"/>
    </row>
    <row r="9" spans="2:17" x14ac:dyDescent="0.25">
      <c r="B9" s="95"/>
      <c r="C9" s="49" t="s">
        <v>74</v>
      </c>
      <c r="D9" s="50">
        <f>(D5-D8)/D5</f>
        <v>0.51856362562739877</v>
      </c>
      <c r="E9" s="91"/>
      <c r="H9" s="95"/>
      <c r="I9" s="49" t="s">
        <v>74</v>
      </c>
      <c r="J9" s="50">
        <f>(J5-J8)/J5</f>
        <v>0.40353245261344062</v>
      </c>
      <c r="K9" s="91"/>
      <c r="N9" s="95"/>
      <c r="O9" s="62" t="s">
        <v>95</v>
      </c>
      <c r="P9" s="98">
        <v>0.39</v>
      </c>
      <c r="Q9" s="91"/>
    </row>
    <row r="10" spans="2:17" x14ac:dyDescent="0.25">
      <c r="B10" s="95"/>
      <c r="C10" s="239" t="s">
        <v>76</v>
      </c>
      <c r="D10" s="240"/>
      <c r="E10" s="91"/>
      <c r="H10" s="95"/>
      <c r="I10" s="239" t="s">
        <v>76</v>
      </c>
      <c r="J10" s="240"/>
      <c r="K10" s="91"/>
      <c r="N10" s="95"/>
      <c r="O10" s="62" t="s">
        <v>96</v>
      </c>
      <c r="P10" s="98">
        <v>1.37</v>
      </c>
      <c r="Q10" s="91"/>
    </row>
    <row r="11" spans="2:17" ht="15" customHeight="1" x14ac:dyDescent="0.25">
      <c r="B11" s="95"/>
      <c r="C11" s="241" t="s">
        <v>237</v>
      </c>
      <c r="D11" s="242"/>
      <c r="E11" s="91"/>
      <c r="H11" s="95"/>
      <c r="I11" s="241" t="s">
        <v>238</v>
      </c>
      <c r="J11" s="242"/>
      <c r="K11" s="91"/>
      <c r="N11" s="95"/>
      <c r="O11" s="62" t="s">
        <v>97</v>
      </c>
      <c r="P11" s="98">
        <v>0.99</v>
      </c>
      <c r="Q11" s="91"/>
    </row>
    <row r="12" spans="2:17" ht="15" customHeight="1" x14ac:dyDescent="0.25">
      <c r="B12" s="95"/>
      <c r="C12" s="261" t="s">
        <v>303</v>
      </c>
      <c r="D12" s="262"/>
      <c r="E12" s="91"/>
      <c r="H12" s="95"/>
      <c r="I12" s="261" t="s">
        <v>304</v>
      </c>
      <c r="J12" s="262"/>
      <c r="K12" s="91"/>
      <c r="N12" s="95"/>
      <c r="O12" s="253" t="s">
        <v>98</v>
      </c>
      <c r="P12" s="255">
        <v>4.28</v>
      </c>
      <c r="Q12" s="91"/>
    </row>
    <row r="13" spans="2:17" ht="15" customHeight="1" x14ac:dyDescent="0.25">
      <c r="B13" s="95"/>
      <c r="C13" s="261"/>
      <c r="D13" s="262"/>
      <c r="E13" s="91"/>
      <c r="H13" s="95"/>
      <c r="I13" s="261"/>
      <c r="J13" s="262"/>
      <c r="K13" s="91"/>
      <c r="N13" s="95"/>
      <c r="O13" s="254"/>
      <c r="P13" s="256"/>
      <c r="Q13" s="91"/>
    </row>
    <row r="14" spans="2:17" ht="15" customHeight="1" x14ac:dyDescent="0.25">
      <c r="B14" s="95"/>
      <c r="C14" s="241" t="s">
        <v>108</v>
      </c>
      <c r="D14" s="242"/>
      <c r="E14" s="91"/>
      <c r="H14" s="95"/>
      <c r="I14" s="241" t="s">
        <v>108</v>
      </c>
      <c r="J14" s="242"/>
      <c r="K14" s="91"/>
      <c r="N14" s="95"/>
      <c r="O14" s="62" t="s">
        <v>99</v>
      </c>
      <c r="P14" s="98">
        <v>7.49</v>
      </c>
      <c r="Q14" s="91"/>
    </row>
    <row r="15" spans="2:17" ht="15" customHeight="1" x14ac:dyDescent="0.25">
      <c r="B15" s="95"/>
      <c r="C15" s="195" t="s">
        <v>244</v>
      </c>
      <c r="D15" s="197"/>
      <c r="E15" s="91"/>
      <c r="H15" s="95"/>
      <c r="I15" s="195" t="s">
        <v>244</v>
      </c>
      <c r="J15" s="197"/>
      <c r="K15" s="91"/>
      <c r="N15" s="95"/>
      <c r="O15" s="62" t="s">
        <v>100</v>
      </c>
      <c r="P15" s="98">
        <v>11.65</v>
      </c>
      <c r="Q15" s="91"/>
    </row>
    <row r="16" spans="2:17" ht="14.1" customHeight="1" thickBot="1" x14ac:dyDescent="0.3">
      <c r="B16" s="93"/>
      <c r="C16" s="94"/>
      <c r="D16" s="94"/>
      <c r="E16" s="92"/>
      <c r="H16" s="93"/>
      <c r="I16" s="94"/>
      <c r="J16" s="94"/>
      <c r="K16" s="92"/>
      <c r="N16" s="95"/>
      <c r="O16" s="62" t="s">
        <v>101</v>
      </c>
      <c r="P16" s="98">
        <v>31.23</v>
      </c>
      <c r="Q16" s="91"/>
    </row>
    <row r="17" spans="2:17" x14ac:dyDescent="0.25">
      <c r="N17" s="95"/>
      <c r="O17" s="62" t="s">
        <v>102</v>
      </c>
      <c r="P17" s="98">
        <v>47.53</v>
      </c>
      <c r="Q17" s="91"/>
    </row>
    <row r="18" spans="2:17" x14ac:dyDescent="0.25">
      <c r="N18" s="95"/>
      <c r="O18" s="62"/>
      <c r="P18" s="98"/>
      <c r="Q18" s="91"/>
    </row>
    <row r="19" spans="2:17" ht="15.75" thickBot="1" x14ac:dyDescent="0.3">
      <c r="N19" s="95"/>
      <c r="O19" s="48" t="s">
        <v>103</v>
      </c>
      <c r="P19" s="99">
        <f>SUM(P5:P18)</f>
        <v>135.48000000000002</v>
      </c>
      <c r="Q19" s="91"/>
    </row>
    <row r="20" spans="2:17" ht="14.1" customHeight="1" x14ac:dyDescent="0.25">
      <c r="B20" s="87"/>
      <c r="C20" s="88"/>
      <c r="D20" s="88"/>
      <c r="E20" s="89"/>
      <c r="H20" s="87"/>
      <c r="I20" s="88"/>
      <c r="J20" s="88"/>
      <c r="K20" s="89"/>
      <c r="N20" s="95"/>
      <c r="O20" s="239" t="s">
        <v>75</v>
      </c>
      <c r="P20" s="240"/>
      <c r="Q20" s="91"/>
    </row>
    <row r="21" spans="2:17" ht="15.75" x14ac:dyDescent="0.25">
      <c r="B21" s="95"/>
      <c r="C21" s="257" t="s">
        <v>230</v>
      </c>
      <c r="D21" s="258"/>
      <c r="E21" s="90"/>
      <c r="H21" s="95"/>
      <c r="I21" s="257" t="s">
        <v>231</v>
      </c>
      <c r="J21" s="258"/>
      <c r="K21" s="90"/>
      <c r="N21" s="95"/>
      <c r="O21" s="259" t="s">
        <v>247</v>
      </c>
      <c r="P21" s="260"/>
      <c r="Q21" s="91"/>
    </row>
    <row r="22" spans="2:17" ht="15.75" thickBot="1" x14ac:dyDescent="0.3">
      <c r="B22" s="95"/>
      <c r="C22" s="5" t="s">
        <v>71</v>
      </c>
      <c r="D22" s="47" t="s">
        <v>89</v>
      </c>
      <c r="E22" s="91"/>
      <c r="H22" s="95"/>
      <c r="I22" s="5" t="s">
        <v>71</v>
      </c>
      <c r="J22" s="47" t="s">
        <v>89</v>
      </c>
      <c r="K22" s="91"/>
      <c r="N22" s="93"/>
      <c r="O22" s="97"/>
      <c r="P22" s="97"/>
      <c r="Q22" s="92"/>
    </row>
    <row r="23" spans="2:17" ht="15.75" thickBot="1" x14ac:dyDescent="0.3">
      <c r="B23" s="95"/>
      <c r="C23" s="60" t="s">
        <v>90</v>
      </c>
      <c r="D23" s="86">
        <f>D5</f>
        <v>135.48000000000002</v>
      </c>
      <c r="E23" s="91"/>
      <c r="H23" s="95"/>
      <c r="I23" s="60" t="s">
        <v>110</v>
      </c>
      <c r="J23" s="86">
        <f>J5</f>
        <v>34.82</v>
      </c>
      <c r="K23" s="91"/>
    </row>
    <row r="24" spans="2:17" x14ac:dyDescent="0.25">
      <c r="B24" s="95"/>
      <c r="C24" s="62" t="s">
        <v>105</v>
      </c>
      <c r="D24" s="98">
        <f>D6</f>
        <v>56.765000000000001</v>
      </c>
      <c r="E24" s="91"/>
      <c r="H24" s="95"/>
      <c r="I24" s="62" t="s">
        <v>105</v>
      </c>
      <c r="J24" s="98">
        <f>J6</f>
        <v>11.353000000000002</v>
      </c>
      <c r="K24" s="91"/>
      <c r="N24" s="87"/>
      <c r="O24" s="88"/>
      <c r="P24" s="88"/>
      <c r="Q24" s="89"/>
    </row>
    <row r="25" spans="2:17" ht="15.75" x14ac:dyDescent="0.25">
      <c r="B25" s="95"/>
      <c r="C25" s="64" t="s">
        <v>107</v>
      </c>
      <c r="D25" s="85">
        <f>'1. Totals'!M9</f>
        <v>13.49</v>
      </c>
      <c r="E25" s="91"/>
      <c r="H25" s="95"/>
      <c r="I25" s="64" t="s">
        <v>107</v>
      </c>
      <c r="J25" s="85">
        <f>D25*0.2</f>
        <v>2.6980000000000004</v>
      </c>
      <c r="K25" s="91"/>
      <c r="N25" s="95"/>
      <c r="O25" s="243" t="s">
        <v>232</v>
      </c>
      <c r="P25" s="244"/>
      <c r="Q25" s="91"/>
    </row>
    <row r="26" spans="2:17" x14ac:dyDescent="0.25">
      <c r="B26" s="95"/>
      <c r="C26" s="48" t="s">
        <v>73</v>
      </c>
      <c r="D26" s="99">
        <f>D23-(SUM(D24:D25))</f>
        <v>65.225000000000023</v>
      </c>
      <c r="E26" s="91"/>
      <c r="H26" s="95"/>
      <c r="I26" s="48" t="s">
        <v>73</v>
      </c>
      <c r="J26" s="99">
        <f>J23-(SUM(J24:J25))</f>
        <v>20.768999999999998</v>
      </c>
      <c r="K26" s="91"/>
      <c r="N26" s="95"/>
      <c r="O26" s="5" t="s">
        <v>104</v>
      </c>
      <c r="P26" s="47" t="s">
        <v>89</v>
      </c>
      <c r="Q26" s="91"/>
    </row>
    <row r="27" spans="2:17" x14ac:dyDescent="0.25">
      <c r="B27" s="95"/>
      <c r="C27" s="49" t="s">
        <v>74</v>
      </c>
      <c r="D27" s="50">
        <f>(D23-D26)/D23</f>
        <v>0.51856362562739877</v>
      </c>
      <c r="E27" s="91"/>
      <c r="H27" s="95"/>
      <c r="I27" s="49" t="s">
        <v>74</v>
      </c>
      <c r="J27" s="50">
        <f>(J23-J26)/J23</f>
        <v>0.40353245261344062</v>
      </c>
      <c r="K27" s="91"/>
      <c r="N27" s="95"/>
      <c r="O27" s="62" t="s">
        <v>101</v>
      </c>
      <c r="P27" s="98">
        <v>27.73</v>
      </c>
      <c r="Q27" s="91"/>
    </row>
    <row r="28" spans="2:17" x14ac:dyDescent="0.25">
      <c r="B28" s="95"/>
      <c r="C28" s="239" t="s">
        <v>76</v>
      </c>
      <c r="D28" s="240"/>
      <c r="E28" s="91"/>
      <c r="H28" s="95"/>
      <c r="I28" s="239" t="s">
        <v>76</v>
      </c>
      <c r="J28" s="240"/>
      <c r="K28" s="91"/>
      <c r="N28" s="95"/>
      <c r="O28" s="62" t="s">
        <v>93</v>
      </c>
      <c r="P28" s="98">
        <v>3.84</v>
      </c>
      <c r="Q28" s="91"/>
    </row>
    <row r="29" spans="2:17" x14ac:dyDescent="0.25">
      <c r="B29" s="95"/>
      <c r="C29" s="241" t="s">
        <v>237</v>
      </c>
      <c r="D29" s="242"/>
      <c r="E29" s="91"/>
      <c r="H29" s="95"/>
      <c r="I29" s="241" t="s">
        <v>238</v>
      </c>
      <c r="J29" s="242"/>
      <c r="K29" s="91"/>
      <c r="N29" s="95"/>
      <c r="O29" s="62" t="s">
        <v>109</v>
      </c>
      <c r="P29" s="98">
        <v>3.18</v>
      </c>
      <c r="Q29" s="91"/>
    </row>
    <row r="30" spans="2:17" ht="15" customHeight="1" x14ac:dyDescent="0.25">
      <c r="B30" s="95"/>
      <c r="C30" s="261" t="s">
        <v>303</v>
      </c>
      <c r="D30" s="262"/>
      <c r="E30" s="91"/>
      <c r="H30" s="95"/>
      <c r="I30" s="261" t="s">
        <v>304</v>
      </c>
      <c r="J30" s="262"/>
      <c r="K30" s="91"/>
      <c r="N30" s="95"/>
      <c r="O30" s="62" t="s">
        <v>94</v>
      </c>
      <c r="P30" s="98">
        <v>7.0000000000000007E-2</v>
      </c>
      <c r="Q30" s="91"/>
    </row>
    <row r="31" spans="2:17" x14ac:dyDescent="0.25">
      <c r="B31" s="95"/>
      <c r="C31" s="261"/>
      <c r="D31" s="262"/>
      <c r="E31" s="91"/>
      <c r="H31" s="95"/>
      <c r="I31" s="261"/>
      <c r="J31" s="262"/>
      <c r="K31" s="91"/>
      <c r="N31" s="95"/>
      <c r="O31" s="48" t="s">
        <v>103</v>
      </c>
      <c r="P31" s="99">
        <f>SUM(P27:P30)</f>
        <v>34.82</v>
      </c>
      <c r="Q31" s="91"/>
    </row>
    <row r="32" spans="2:17" x14ac:dyDescent="0.25">
      <c r="B32" s="95"/>
      <c r="C32" s="241" t="s">
        <v>108</v>
      </c>
      <c r="D32" s="242"/>
      <c r="E32" s="91"/>
      <c r="H32" s="95"/>
      <c r="I32" s="241" t="s">
        <v>108</v>
      </c>
      <c r="J32" s="242"/>
      <c r="K32" s="91"/>
      <c r="N32" s="95"/>
      <c r="O32" s="239" t="s">
        <v>75</v>
      </c>
      <c r="P32" s="240"/>
      <c r="Q32" s="91"/>
    </row>
    <row r="33" spans="2:17" x14ac:dyDescent="0.25">
      <c r="B33" s="95"/>
      <c r="C33" s="195" t="s">
        <v>244</v>
      </c>
      <c r="D33" s="197"/>
      <c r="E33" s="91"/>
      <c r="H33" s="95"/>
      <c r="I33" s="195" t="s">
        <v>244</v>
      </c>
      <c r="J33" s="197"/>
      <c r="K33" s="91"/>
      <c r="N33" s="95"/>
      <c r="O33" s="259" t="s">
        <v>247</v>
      </c>
      <c r="P33" s="260"/>
      <c r="Q33" s="91"/>
    </row>
    <row r="34" spans="2:17" ht="14.1" customHeight="1" thickBot="1" x14ac:dyDescent="0.3">
      <c r="B34" s="93"/>
      <c r="C34" s="94"/>
      <c r="D34" s="94"/>
      <c r="E34" s="92"/>
      <c r="H34" s="93"/>
      <c r="I34" s="94"/>
      <c r="J34" s="94"/>
      <c r="K34" s="92"/>
      <c r="N34" s="93"/>
      <c r="O34" s="97"/>
      <c r="P34" s="97"/>
      <c r="Q34" s="92"/>
    </row>
  </sheetData>
  <mergeCells count="32">
    <mergeCell ref="O33:P33"/>
    <mergeCell ref="C30:D31"/>
    <mergeCell ref="O25:P25"/>
    <mergeCell ref="O32:P32"/>
    <mergeCell ref="I12:J13"/>
    <mergeCell ref="I30:J31"/>
    <mergeCell ref="O21:P21"/>
    <mergeCell ref="I28:J28"/>
    <mergeCell ref="I29:J29"/>
    <mergeCell ref="I32:J32"/>
    <mergeCell ref="I33:J33"/>
    <mergeCell ref="C29:D29"/>
    <mergeCell ref="C32:D32"/>
    <mergeCell ref="C33:D33"/>
    <mergeCell ref="C21:D21"/>
    <mergeCell ref="C12:D13"/>
    <mergeCell ref="O3:P3"/>
    <mergeCell ref="O20:P20"/>
    <mergeCell ref="O12:O13"/>
    <mergeCell ref="P12:P13"/>
    <mergeCell ref="C28:D28"/>
    <mergeCell ref="I3:J3"/>
    <mergeCell ref="I10:J10"/>
    <mergeCell ref="I11:J11"/>
    <mergeCell ref="I14:J14"/>
    <mergeCell ref="I15:J15"/>
    <mergeCell ref="I21:J21"/>
    <mergeCell ref="C3:D3"/>
    <mergeCell ref="C10:D10"/>
    <mergeCell ref="C11:D11"/>
    <mergeCell ref="C14:D14"/>
    <mergeCell ref="C15:D15"/>
  </mergeCells>
  <conditionalFormatting sqref="C3 E3:G3 L3:N3 O5:P12 O20:O21 O14:P18">
    <cfRule type="cellIs" dxfId="187" priority="51" operator="equal">
      <formula>"N/A"</formula>
    </cfRule>
  </conditionalFormatting>
  <conditionalFormatting sqref="C5:D7">
    <cfRule type="cellIs" dxfId="186" priority="50" operator="equal">
      <formula>"N/A"</formula>
    </cfRule>
  </conditionalFormatting>
  <conditionalFormatting sqref="C10">
    <cfRule type="cellIs" dxfId="185" priority="49" operator="equal">
      <formula>"N/A"</formula>
    </cfRule>
  </conditionalFormatting>
  <conditionalFormatting sqref="C4:D4">
    <cfRule type="cellIs" dxfId="184" priority="48" operator="equal">
      <formula>"N/A"</formula>
    </cfRule>
  </conditionalFormatting>
  <conditionalFormatting sqref="C8:D9">
    <cfRule type="cellIs" dxfId="183" priority="47" operator="equal">
      <formula>"N/A"</formula>
    </cfRule>
  </conditionalFormatting>
  <conditionalFormatting sqref="C15:D15">
    <cfRule type="cellIs" dxfId="182" priority="46" operator="equal">
      <formula>"N/A"</formula>
    </cfRule>
  </conditionalFormatting>
  <conditionalFormatting sqref="C21 E21">
    <cfRule type="cellIs" dxfId="181" priority="45" operator="equal">
      <formula>"N/A"</formula>
    </cfRule>
  </conditionalFormatting>
  <conditionalFormatting sqref="D23:D25">
    <cfRule type="cellIs" dxfId="180" priority="44" operator="equal">
      <formula>"N/A"</formula>
    </cfRule>
  </conditionalFormatting>
  <conditionalFormatting sqref="C22:D22">
    <cfRule type="cellIs" dxfId="179" priority="42" operator="equal">
      <formula>"N/A"</formula>
    </cfRule>
  </conditionalFormatting>
  <conditionalFormatting sqref="D26:D27">
    <cfRule type="cellIs" dxfId="178" priority="41" operator="equal">
      <formula>"N/A"</formula>
    </cfRule>
  </conditionalFormatting>
  <conditionalFormatting sqref="I3 K3">
    <cfRule type="cellIs" dxfId="177" priority="37" operator="equal">
      <formula>"N/A"</formula>
    </cfRule>
  </conditionalFormatting>
  <conditionalFormatting sqref="O3">
    <cfRule type="cellIs" dxfId="176" priority="23" operator="equal">
      <formula>"N/A"</formula>
    </cfRule>
  </conditionalFormatting>
  <conditionalFormatting sqref="C23:C25">
    <cfRule type="cellIs" dxfId="175" priority="39" operator="equal">
      <formula>"N/A"</formula>
    </cfRule>
  </conditionalFormatting>
  <conditionalFormatting sqref="C26:C27">
    <cfRule type="cellIs" dxfId="174" priority="38" operator="equal">
      <formula>"N/A"</formula>
    </cfRule>
  </conditionalFormatting>
  <conditionalFormatting sqref="I5:J5 J6:J7">
    <cfRule type="cellIs" dxfId="173" priority="36" operator="equal">
      <formula>"N/A"</formula>
    </cfRule>
  </conditionalFormatting>
  <conditionalFormatting sqref="I10">
    <cfRule type="cellIs" dxfId="172" priority="35" operator="equal">
      <formula>"N/A"</formula>
    </cfRule>
  </conditionalFormatting>
  <conditionalFormatting sqref="I4:J4">
    <cfRule type="cellIs" dxfId="171" priority="34" operator="equal">
      <formula>"N/A"</formula>
    </cfRule>
  </conditionalFormatting>
  <conditionalFormatting sqref="I8:J9">
    <cfRule type="cellIs" dxfId="170" priority="33" operator="equal">
      <formula>"N/A"</formula>
    </cfRule>
  </conditionalFormatting>
  <conditionalFormatting sqref="I21 K21">
    <cfRule type="cellIs" dxfId="169" priority="31" operator="equal">
      <formula>"N/A"</formula>
    </cfRule>
  </conditionalFormatting>
  <conditionalFormatting sqref="J23:J25">
    <cfRule type="cellIs" dxfId="168" priority="30" operator="equal">
      <formula>"N/A"</formula>
    </cfRule>
  </conditionalFormatting>
  <conditionalFormatting sqref="I28">
    <cfRule type="cellIs" dxfId="167" priority="29" operator="equal">
      <formula>"N/A"</formula>
    </cfRule>
  </conditionalFormatting>
  <conditionalFormatting sqref="I22:J22">
    <cfRule type="cellIs" dxfId="166" priority="28" operator="equal">
      <formula>"N/A"</formula>
    </cfRule>
  </conditionalFormatting>
  <conditionalFormatting sqref="J26:J27">
    <cfRule type="cellIs" dxfId="165" priority="27" operator="equal">
      <formula>"N/A"</formula>
    </cfRule>
  </conditionalFormatting>
  <conditionalFormatting sqref="I26:I27">
    <cfRule type="cellIs" dxfId="164" priority="24" operator="equal">
      <formula>"N/A"</formula>
    </cfRule>
  </conditionalFormatting>
  <conditionalFormatting sqref="O4:P4">
    <cfRule type="cellIs" dxfId="163" priority="21" operator="equal">
      <formula>"N/A"</formula>
    </cfRule>
  </conditionalFormatting>
  <conditionalFormatting sqref="P19">
    <cfRule type="cellIs" dxfId="162" priority="20" operator="equal">
      <formula>"N/A"</formula>
    </cfRule>
  </conditionalFormatting>
  <conditionalFormatting sqref="O19">
    <cfRule type="cellIs" dxfId="161" priority="19" operator="equal">
      <formula>"N/A"</formula>
    </cfRule>
  </conditionalFormatting>
  <conditionalFormatting sqref="C28">
    <cfRule type="cellIs" dxfId="160" priority="17" operator="equal">
      <formula>"N/A"</formula>
    </cfRule>
  </conditionalFormatting>
  <conditionalFormatting sqref="O25">
    <cfRule type="cellIs" dxfId="159" priority="16" operator="equal">
      <formula>"N/A"</formula>
    </cfRule>
  </conditionalFormatting>
  <conditionalFormatting sqref="O26:P26">
    <cfRule type="cellIs" dxfId="158" priority="15" operator="equal">
      <formula>"N/A"</formula>
    </cfRule>
  </conditionalFormatting>
  <conditionalFormatting sqref="P31">
    <cfRule type="cellIs" dxfId="157" priority="14" operator="equal">
      <formula>"N/A"</formula>
    </cfRule>
  </conditionalFormatting>
  <conditionalFormatting sqref="O31">
    <cfRule type="cellIs" dxfId="156" priority="13" operator="equal">
      <formula>"N/A"</formula>
    </cfRule>
  </conditionalFormatting>
  <conditionalFormatting sqref="O27:P30">
    <cfRule type="cellIs" dxfId="155" priority="12" operator="equal">
      <formula>"N/A"</formula>
    </cfRule>
  </conditionalFormatting>
  <conditionalFormatting sqref="O32">
    <cfRule type="cellIs" dxfId="154" priority="11" operator="equal">
      <formula>"N/A"</formula>
    </cfRule>
  </conditionalFormatting>
  <conditionalFormatting sqref="I23">
    <cfRule type="cellIs" dxfId="153" priority="9" operator="equal">
      <formula>"N/A"</formula>
    </cfRule>
  </conditionalFormatting>
  <conditionalFormatting sqref="I25">
    <cfRule type="cellIs" dxfId="152" priority="8" operator="equal">
      <formula>"N/A"</formula>
    </cfRule>
  </conditionalFormatting>
  <conditionalFormatting sqref="I6">
    <cfRule type="cellIs" dxfId="151" priority="7" operator="equal">
      <formula>"N/A"</formula>
    </cfRule>
  </conditionalFormatting>
  <conditionalFormatting sqref="I7">
    <cfRule type="cellIs" dxfId="150" priority="6" operator="equal">
      <formula>"N/A"</formula>
    </cfRule>
  </conditionalFormatting>
  <conditionalFormatting sqref="I24">
    <cfRule type="cellIs" dxfId="149" priority="5" operator="equal">
      <formula>"N/A"</formula>
    </cfRule>
  </conditionalFormatting>
  <conditionalFormatting sqref="O33">
    <cfRule type="cellIs" dxfId="148" priority="4" operator="equal">
      <formula>"N/A"</formula>
    </cfRule>
  </conditionalFormatting>
  <conditionalFormatting sqref="C33:D33">
    <cfRule type="cellIs" dxfId="147" priority="3" operator="equal">
      <formula>"N/A"</formula>
    </cfRule>
  </conditionalFormatting>
  <conditionalFormatting sqref="I33:J33">
    <cfRule type="cellIs" dxfId="146" priority="2" operator="equal">
      <formula>"N/A"</formula>
    </cfRule>
  </conditionalFormatting>
  <conditionalFormatting sqref="I15:J15">
    <cfRule type="cellIs" dxfId="145" priority="1" operator="equal">
      <formula>"N/A"</formula>
    </cfRule>
  </conditionalFormatting>
  <pageMargins left="0.25" right="0.25" top="0.75" bottom="0.75" header="0.3" footer="0.3"/>
  <pageSetup paperSize="3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F764-F899-46FD-B7BF-3BA22FE14277}">
  <sheetPr>
    <tabColor rgb="FF93B3DE"/>
  </sheetPr>
  <dimension ref="B1:S49"/>
  <sheetViews>
    <sheetView showGridLines="0" topLeftCell="A13" zoomScaleNormal="100" zoomScalePageLayoutView="50" workbookViewId="0">
      <selection activeCell="D45" sqref="D45"/>
    </sheetView>
  </sheetViews>
  <sheetFormatPr defaultColWidth="15.7109375" defaultRowHeight="15" x14ac:dyDescent="0.25"/>
  <cols>
    <col min="1" max="2" width="2.7109375" customWidth="1"/>
    <col min="4" max="4" width="45.7109375" customWidth="1"/>
    <col min="8" max="9" width="2.7109375" customWidth="1"/>
  </cols>
  <sheetData>
    <row r="1" spans="2:19" ht="14.1" customHeight="1" thickBot="1" x14ac:dyDescent="0.3">
      <c r="O1" s="105"/>
      <c r="P1" s="105"/>
      <c r="Q1" s="105"/>
      <c r="R1" s="105"/>
      <c r="S1" s="105"/>
    </row>
    <row r="2" spans="2:19" ht="14.1" customHeight="1" x14ac:dyDescent="0.25">
      <c r="B2" s="107"/>
      <c r="C2" s="108"/>
      <c r="D2" s="108"/>
      <c r="E2" s="108"/>
      <c r="F2" s="108"/>
      <c r="G2" s="108"/>
      <c r="H2" s="109"/>
      <c r="O2" s="105"/>
      <c r="P2" s="105"/>
      <c r="Q2" s="105"/>
      <c r="R2" s="105"/>
      <c r="S2" s="105"/>
    </row>
    <row r="3" spans="2:19" ht="15.75" x14ac:dyDescent="0.25">
      <c r="B3" s="110"/>
      <c r="C3" s="184" t="s">
        <v>233</v>
      </c>
      <c r="D3" s="185"/>
      <c r="E3" s="185"/>
      <c r="F3" s="185"/>
      <c r="G3" s="186"/>
      <c r="H3" s="111"/>
      <c r="J3" s="263" t="s">
        <v>239</v>
      </c>
      <c r="K3" s="263"/>
      <c r="L3" s="263"/>
      <c r="M3" s="263"/>
      <c r="N3" s="263"/>
      <c r="O3" s="263"/>
      <c r="P3" s="263"/>
      <c r="Q3" s="263"/>
      <c r="R3" s="263"/>
      <c r="S3" s="263"/>
    </row>
    <row r="4" spans="2:19" ht="15" customHeight="1" x14ac:dyDescent="0.25">
      <c r="B4" s="110"/>
      <c r="C4" s="273" t="s">
        <v>2</v>
      </c>
      <c r="D4" s="275" t="s">
        <v>3</v>
      </c>
      <c r="E4" s="277" t="s">
        <v>112</v>
      </c>
      <c r="F4" s="278"/>
      <c r="G4" s="279"/>
      <c r="H4" s="111"/>
      <c r="O4" s="105"/>
      <c r="P4" s="105"/>
      <c r="Q4" s="105"/>
      <c r="R4" s="105"/>
      <c r="S4" s="105"/>
    </row>
    <row r="5" spans="2:19" x14ac:dyDescent="0.25">
      <c r="B5" s="110"/>
      <c r="C5" s="274"/>
      <c r="D5" s="276"/>
      <c r="E5" s="3" t="s">
        <v>113</v>
      </c>
      <c r="F5" s="100" t="s">
        <v>114</v>
      </c>
      <c r="G5" s="47" t="s">
        <v>115</v>
      </c>
      <c r="H5" s="111"/>
      <c r="O5" s="105"/>
      <c r="P5" s="105"/>
      <c r="Q5" s="105"/>
      <c r="R5" s="105"/>
      <c r="S5" s="105"/>
    </row>
    <row r="6" spans="2:19" x14ac:dyDescent="0.25">
      <c r="B6" s="110"/>
      <c r="C6" s="204" t="s">
        <v>17</v>
      </c>
      <c r="D6" s="205"/>
      <c r="E6" s="205"/>
      <c r="F6" s="205"/>
      <c r="G6" s="206"/>
      <c r="H6" s="112"/>
      <c r="I6" s="104"/>
      <c r="J6" s="104"/>
      <c r="K6" s="104"/>
      <c r="L6" s="104"/>
      <c r="M6" s="104"/>
      <c r="N6" s="104"/>
      <c r="O6" s="105"/>
      <c r="P6" s="105"/>
      <c r="Q6" s="105"/>
      <c r="R6" s="105"/>
      <c r="S6" s="105"/>
    </row>
    <row r="7" spans="2:19" x14ac:dyDescent="0.25">
      <c r="B7" s="110"/>
      <c r="C7" s="291" t="s">
        <v>13</v>
      </c>
      <c r="D7" s="291"/>
      <c r="E7" s="21">
        <f>SUM(E11:E11)</f>
        <v>0</v>
      </c>
      <c r="F7" s="21">
        <f>SUM(F11:F11)</f>
        <v>0</v>
      </c>
      <c r="G7" s="21">
        <f>SUM(G11:G11)</f>
        <v>0</v>
      </c>
      <c r="H7" s="111"/>
      <c r="O7" s="105"/>
      <c r="P7" s="105"/>
      <c r="Q7" s="105"/>
      <c r="R7" s="105"/>
      <c r="S7" s="105"/>
    </row>
    <row r="8" spans="2:19" x14ac:dyDescent="0.25">
      <c r="B8" s="110"/>
      <c r="C8" s="292" t="s">
        <v>14</v>
      </c>
      <c r="D8" s="292"/>
      <c r="E8" s="22">
        <f>SUM(E14:E26)</f>
        <v>122</v>
      </c>
      <c r="F8" s="22">
        <f>SUM(F14:F26)</f>
        <v>60</v>
      </c>
      <c r="G8" s="22">
        <f>SUM(G14:G26)</f>
        <v>91</v>
      </c>
      <c r="H8" s="111"/>
      <c r="O8" s="105"/>
      <c r="P8" s="105"/>
      <c r="Q8" s="105"/>
      <c r="R8" s="105"/>
      <c r="S8" s="105"/>
    </row>
    <row r="9" spans="2:19" x14ac:dyDescent="0.25">
      <c r="B9" s="110"/>
      <c r="C9" s="293" t="s">
        <v>15</v>
      </c>
      <c r="D9" s="293"/>
      <c r="E9" s="23">
        <f>SUM(E7:E8)</f>
        <v>122</v>
      </c>
      <c r="F9" s="23">
        <f>SUM(F7:F8)</f>
        <v>60</v>
      </c>
      <c r="G9" s="23">
        <f>SUM(G7:G8)</f>
        <v>91</v>
      </c>
      <c r="H9" s="111"/>
      <c r="O9" s="105"/>
      <c r="P9" s="105"/>
      <c r="Q9" s="105"/>
      <c r="R9" s="105"/>
      <c r="S9" s="105"/>
    </row>
    <row r="10" spans="2:19" x14ac:dyDescent="0.25">
      <c r="B10" s="110"/>
      <c r="C10" s="287" t="s">
        <v>116</v>
      </c>
      <c r="D10" s="288"/>
      <c r="E10" s="205"/>
      <c r="F10" s="205"/>
      <c r="G10" s="206"/>
      <c r="H10" s="111"/>
      <c r="O10" s="105"/>
      <c r="P10" s="105"/>
      <c r="Q10" s="105"/>
      <c r="R10" s="105"/>
      <c r="S10" s="105"/>
    </row>
    <row r="11" spans="2:19" x14ac:dyDescent="0.25">
      <c r="B11" s="110"/>
      <c r="C11" s="172"/>
      <c r="D11" s="171"/>
      <c r="E11" s="169"/>
      <c r="F11" s="19"/>
      <c r="G11" s="19"/>
      <c r="H11" s="111"/>
      <c r="O11" s="105"/>
      <c r="P11" s="105"/>
      <c r="Q11" s="105"/>
      <c r="R11" s="105"/>
      <c r="S11" s="105"/>
    </row>
    <row r="12" spans="2:19" x14ac:dyDescent="0.25">
      <c r="B12" s="110"/>
      <c r="C12" s="170"/>
      <c r="D12" s="170"/>
      <c r="E12" s="170"/>
      <c r="F12" s="170"/>
      <c r="G12" s="170"/>
      <c r="H12" s="111"/>
      <c r="O12" s="105"/>
      <c r="P12" s="105"/>
      <c r="Q12" s="105"/>
      <c r="R12" s="105"/>
      <c r="S12" s="105"/>
    </row>
    <row r="13" spans="2:19" x14ac:dyDescent="0.25">
      <c r="B13" s="110"/>
      <c r="C13" s="289" t="s">
        <v>217</v>
      </c>
      <c r="D13" s="290"/>
      <c r="E13" s="205"/>
      <c r="F13" s="205"/>
      <c r="G13" s="206"/>
      <c r="H13" s="111"/>
      <c r="O13" s="263"/>
      <c r="P13" s="263"/>
      <c r="Q13" s="263"/>
      <c r="R13" s="263"/>
      <c r="S13" s="263"/>
    </row>
    <row r="14" spans="2:19" x14ac:dyDescent="0.25">
      <c r="B14" s="110"/>
      <c r="C14" s="106" t="s">
        <v>50</v>
      </c>
      <c r="D14" s="106" t="s">
        <v>30</v>
      </c>
      <c r="E14" s="19">
        <v>12</v>
      </c>
      <c r="F14" s="19">
        <v>6</v>
      </c>
      <c r="G14" s="19">
        <v>9</v>
      </c>
      <c r="H14" s="111"/>
      <c r="O14" s="105"/>
      <c r="P14" s="105"/>
      <c r="Q14" s="105"/>
      <c r="R14" s="105"/>
      <c r="S14" s="105"/>
    </row>
    <row r="15" spans="2:19" x14ac:dyDescent="0.25">
      <c r="B15" s="110"/>
      <c r="C15" s="106" t="s">
        <v>51</v>
      </c>
      <c r="D15" s="106" t="s">
        <v>32</v>
      </c>
      <c r="E15" s="19">
        <v>8</v>
      </c>
      <c r="F15" s="19">
        <v>4</v>
      </c>
      <c r="G15" s="19">
        <v>6</v>
      </c>
      <c r="H15" s="111"/>
      <c r="O15" s="105"/>
      <c r="P15" s="105"/>
      <c r="Q15" s="105"/>
      <c r="R15" s="105"/>
      <c r="S15" s="105"/>
    </row>
    <row r="16" spans="2:19" x14ac:dyDescent="0.25">
      <c r="B16" s="110"/>
      <c r="C16" s="106" t="s">
        <v>49</v>
      </c>
      <c r="D16" s="106" t="s">
        <v>36</v>
      </c>
      <c r="E16" s="19">
        <v>4</v>
      </c>
      <c r="F16" s="19">
        <v>2</v>
      </c>
      <c r="G16" s="19">
        <v>2</v>
      </c>
      <c r="H16" s="111"/>
      <c r="J16" s="263" t="s">
        <v>305</v>
      </c>
      <c r="K16" s="263"/>
      <c r="L16" s="263"/>
      <c r="M16" s="263"/>
      <c r="N16" s="263"/>
      <c r="O16" s="105"/>
      <c r="P16" s="105"/>
      <c r="Q16" s="105"/>
      <c r="R16" s="105"/>
      <c r="S16" s="105"/>
    </row>
    <row r="17" spans="2:19" x14ac:dyDescent="0.25">
      <c r="B17" s="110"/>
      <c r="C17" s="106" t="s">
        <v>49</v>
      </c>
      <c r="D17" s="106" t="s">
        <v>37</v>
      </c>
      <c r="E17" s="19">
        <v>7</v>
      </c>
      <c r="F17" s="19">
        <v>3</v>
      </c>
      <c r="G17" s="19">
        <v>5</v>
      </c>
      <c r="H17" s="111"/>
      <c r="J17" s="263"/>
      <c r="K17" s="263"/>
      <c r="L17" s="263"/>
      <c r="M17" s="263"/>
      <c r="N17" s="263"/>
      <c r="O17" s="105"/>
      <c r="P17" s="105"/>
      <c r="Q17" s="105"/>
      <c r="R17" s="105"/>
      <c r="S17" s="105"/>
    </row>
    <row r="18" spans="2:19" x14ac:dyDescent="0.25">
      <c r="B18" s="110"/>
      <c r="C18" s="106" t="s">
        <v>52</v>
      </c>
      <c r="D18" s="106" t="s">
        <v>38</v>
      </c>
      <c r="E18" s="19">
        <v>14</v>
      </c>
      <c r="F18" s="19">
        <v>7</v>
      </c>
      <c r="G18" s="19">
        <v>11</v>
      </c>
      <c r="H18" s="111"/>
      <c r="O18" s="105"/>
      <c r="P18" s="105"/>
      <c r="Q18" s="105"/>
      <c r="R18" s="105"/>
      <c r="S18" s="105"/>
    </row>
    <row r="19" spans="2:19" x14ac:dyDescent="0.25">
      <c r="B19" s="110"/>
      <c r="C19" s="116" t="s">
        <v>255</v>
      </c>
      <c r="D19" s="116" t="s">
        <v>258</v>
      </c>
      <c r="E19" s="19">
        <v>4</v>
      </c>
      <c r="F19" s="19">
        <v>2</v>
      </c>
      <c r="G19" s="19">
        <v>3</v>
      </c>
      <c r="H19" s="111"/>
      <c r="O19" s="105"/>
      <c r="P19" s="105"/>
      <c r="Q19" s="105"/>
      <c r="R19" s="105"/>
      <c r="S19" s="105"/>
    </row>
    <row r="20" spans="2:19" x14ac:dyDescent="0.25">
      <c r="B20" s="110"/>
      <c r="C20" s="116" t="s">
        <v>256</v>
      </c>
      <c r="D20" s="116" t="s">
        <v>259</v>
      </c>
      <c r="E20" s="19">
        <v>2</v>
      </c>
      <c r="F20" s="19">
        <v>1</v>
      </c>
      <c r="G20" s="19">
        <v>1</v>
      </c>
      <c r="H20" s="111"/>
      <c r="O20" s="105"/>
      <c r="P20" s="105"/>
      <c r="Q20" s="105"/>
      <c r="R20" s="105"/>
      <c r="S20" s="105"/>
    </row>
    <row r="21" spans="2:19" x14ac:dyDescent="0.25">
      <c r="B21" s="110"/>
      <c r="C21" s="116" t="s">
        <v>257</v>
      </c>
      <c r="D21" s="116" t="s">
        <v>260</v>
      </c>
      <c r="E21" s="19">
        <v>4</v>
      </c>
      <c r="F21" s="19">
        <v>2</v>
      </c>
      <c r="G21" s="19">
        <v>3</v>
      </c>
      <c r="H21" s="111"/>
      <c r="O21" s="105"/>
      <c r="P21" s="105"/>
      <c r="Q21" s="105"/>
      <c r="R21" s="105"/>
      <c r="S21" s="105"/>
    </row>
    <row r="22" spans="2:19" x14ac:dyDescent="0.25">
      <c r="B22" s="110"/>
      <c r="C22" s="156" t="s">
        <v>276</v>
      </c>
      <c r="D22" s="156" t="s">
        <v>273</v>
      </c>
      <c r="E22" s="19">
        <v>10</v>
      </c>
      <c r="F22" s="19">
        <v>5</v>
      </c>
      <c r="G22" s="19">
        <v>8</v>
      </c>
      <c r="H22" s="111"/>
      <c r="O22" s="105"/>
      <c r="P22" s="105"/>
      <c r="Q22" s="105"/>
      <c r="R22" s="105"/>
      <c r="S22" s="105"/>
    </row>
    <row r="23" spans="2:19" x14ac:dyDescent="0.25">
      <c r="B23" s="110"/>
      <c r="C23" s="156" t="s">
        <v>275</v>
      </c>
      <c r="D23" s="156" t="s">
        <v>272</v>
      </c>
      <c r="E23" s="19">
        <v>10</v>
      </c>
      <c r="F23" s="19">
        <v>5</v>
      </c>
      <c r="G23" s="19">
        <v>8</v>
      </c>
      <c r="H23" s="111"/>
      <c r="O23" s="105"/>
      <c r="P23" s="105"/>
      <c r="Q23" s="105"/>
      <c r="R23" s="105"/>
      <c r="S23" s="105"/>
    </row>
    <row r="24" spans="2:19" x14ac:dyDescent="0.25">
      <c r="B24" s="110"/>
      <c r="C24" s="156" t="s">
        <v>282</v>
      </c>
      <c r="D24" s="156" t="s">
        <v>283</v>
      </c>
      <c r="E24" s="19">
        <v>42</v>
      </c>
      <c r="F24" s="19">
        <v>21</v>
      </c>
      <c r="G24" s="19">
        <v>31</v>
      </c>
      <c r="H24" s="111"/>
      <c r="O24" s="105"/>
      <c r="P24" s="105"/>
      <c r="Q24" s="105"/>
      <c r="R24" s="105"/>
      <c r="S24" s="105"/>
    </row>
    <row r="25" spans="2:19" x14ac:dyDescent="0.25">
      <c r="B25" s="110"/>
      <c r="C25" s="156" t="s">
        <v>293</v>
      </c>
      <c r="D25" s="156" t="s">
        <v>294</v>
      </c>
      <c r="E25" s="19">
        <v>5</v>
      </c>
      <c r="F25" s="19">
        <v>2</v>
      </c>
      <c r="G25" s="19">
        <v>4</v>
      </c>
      <c r="H25" s="111"/>
      <c r="O25" s="105"/>
      <c r="P25" s="105"/>
      <c r="Q25" s="105"/>
      <c r="R25" s="105"/>
      <c r="S25" s="105"/>
    </row>
    <row r="26" spans="2:19" x14ac:dyDescent="0.25">
      <c r="B26" s="110"/>
      <c r="C26" s="116"/>
      <c r="D26" s="116"/>
      <c r="E26" s="19"/>
      <c r="F26" s="19"/>
      <c r="G26" s="19"/>
      <c r="H26" s="111"/>
      <c r="J26" s="263"/>
      <c r="K26" s="263"/>
      <c r="L26" s="263"/>
      <c r="M26" s="263"/>
      <c r="N26" s="263"/>
      <c r="O26" s="105"/>
      <c r="P26" s="105"/>
      <c r="Q26" s="105"/>
      <c r="R26" s="105"/>
      <c r="S26" s="105"/>
    </row>
    <row r="27" spans="2:19" x14ac:dyDescent="0.25">
      <c r="B27" s="110"/>
      <c r="C27" s="264" t="s">
        <v>75</v>
      </c>
      <c r="D27" s="265"/>
      <c r="E27" s="265"/>
      <c r="F27" s="265"/>
      <c r="G27" s="266"/>
      <c r="H27" s="111"/>
      <c r="O27" s="105"/>
      <c r="P27" s="105"/>
      <c r="Q27" s="105"/>
      <c r="R27" s="105"/>
      <c r="S27" s="105"/>
    </row>
    <row r="28" spans="2:19" x14ac:dyDescent="0.25">
      <c r="B28" s="110"/>
      <c r="C28" s="267" t="s">
        <v>245</v>
      </c>
      <c r="D28" s="268"/>
      <c r="E28" s="268"/>
      <c r="F28" s="268"/>
      <c r="G28" s="269"/>
      <c r="H28" s="111"/>
      <c r="O28" s="105"/>
      <c r="P28" s="105"/>
      <c r="Q28" s="105"/>
      <c r="R28" s="105"/>
      <c r="S28" s="105"/>
    </row>
    <row r="29" spans="2:19" x14ac:dyDescent="0.25">
      <c r="B29" s="110"/>
      <c r="C29" s="280" t="s">
        <v>246</v>
      </c>
      <c r="D29" s="281"/>
      <c r="E29" s="281"/>
      <c r="F29" s="281"/>
      <c r="G29" s="282"/>
      <c r="H29" s="111"/>
      <c r="O29" s="105"/>
      <c r="P29" s="105"/>
      <c r="Q29" s="105"/>
      <c r="R29" s="105"/>
      <c r="S29" s="105"/>
    </row>
    <row r="30" spans="2:19" x14ac:dyDescent="0.25">
      <c r="B30" s="110"/>
      <c r="C30" s="270" t="s">
        <v>218</v>
      </c>
      <c r="D30" s="271"/>
      <c r="E30" s="271"/>
      <c r="F30" s="271"/>
      <c r="G30" s="272"/>
      <c r="H30" s="111"/>
      <c r="O30" s="105"/>
      <c r="P30" s="105"/>
      <c r="Q30" s="105"/>
      <c r="R30" s="105"/>
      <c r="S30" s="105"/>
    </row>
    <row r="31" spans="2:19" ht="15.75" thickBot="1" x14ac:dyDescent="0.3">
      <c r="B31" s="113"/>
      <c r="C31" s="114"/>
      <c r="D31" s="114"/>
      <c r="E31" s="114"/>
      <c r="F31" s="114"/>
      <c r="G31" s="114"/>
      <c r="H31" s="115"/>
      <c r="J31" s="263"/>
      <c r="K31" s="263"/>
      <c r="L31" s="263"/>
      <c r="M31" s="263"/>
      <c r="N31" s="263"/>
      <c r="O31" s="105"/>
      <c r="P31" s="105"/>
      <c r="Q31" s="105"/>
      <c r="R31" s="105"/>
      <c r="S31" s="105"/>
    </row>
    <row r="32" spans="2:19" x14ac:dyDescent="0.25">
      <c r="O32" s="105"/>
      <c r="P32" s="105"/>
      <c r="Q32" s="105"/>
      <c r="R32" s="105"/>
      <c r="S32" s="105"/>
    </row>
    <row r="33" spans="2:19" x14ac:dyDescent="0.25">
      <c r="J33" s="263" t="s">
        <v>306</v>
      </c>
      <c r="K33" s="263"/>
      <c r="L33" s="263"/>
      <c r="M33" s="263"/>
      <c r="N33" s="263"/>
      <c r="O33" s="105"/>
      <c r="P33" s="105"/>
      <c r="Q33" s="105"/>
      <c r="R33" s="105"/>
      <c r="S33" s="105"/>
    </row>
    <row r="34" spans="2:19" ht="15.75" thickBot="1" x14ac:dyDescent="0.3">
      <c r="O34" s="105"/>
      <c r="P34" s="105"/>
      <c r="Q34" s="105"/>
      <c r="R34" s="105"/>
      <c r="S34" s="105"/>
    </row>
    <row r="35" spans="2:19" ht="14.1" customHeight="1" x14ac:dyDescent="0.25">
      <c r="B35" s="107"/>
      <c r="C35" s="108"/>
      <c r="D35" s="108"/>
      <c r="E35" s="108"/>
      <c r="F35" s="108"/>
      <c r="G35" s="108"/>
      <c r="H35" s="109"/>
      <c r="O35" s="105"/>
      <c r="P35" s="105"/>
      <c r="Q35" s="105"/>
      <c r="R35" s="105"/>
      <c r="S35" s="105"/>
    </row>
    <row r="36" spans="2:19" ht="15.75" x14ac:dyDescent="0.25">
      <c r="B36" s="110"/>
      <c r="C36" s="184" t="s">
        <v>234</v>
      </c>
      <c r="D36" s="185"/>
      <c r="E36" s="185"/>
      <c r="F36" s="185"/>
      <c r="G36" s="186"/>
      <c r="H36" s="111"/>
      <c r="O36" s="105"/>
      <c r="P36" s="105"/>
      <c r="Q36" s="105"/>
      <c r="R36" s="105"/>
      <c r="S36" s="105"/>
    </row>
    <row r="37" spans="2:19" x14ac:dyDescent="0.25">
      <c r="B37" s="117"/>
      <c r="C37" s="283" t="s">
        <v>117</v>
      </c>
      <c r="D37" s="284"/>
      <c r="E37" s="277" t="s">
        <v>112</v>
      </c>
      <c r="F37" s="278"/>
      <c r="G37" s="279"/>
      <c r="H37" s="118"/>
      <c r="O37" s="105"/>
      <c r="P37" s="105"/>
      <c r="Q37" s="105"/>
      <c r="R37" s="105"/>
      <c r="S37" s="105"/>
    </row>
    <row r="38" spans="2:19" x14ac:dyDescent="0.25">
      <c r="B38" s="117"/>
      <c r="C38" s="285"/>
      <c r="D38" s="286"/>
      <c r="E38" s="3" t="s">
        <v>113</v>
      </c>
      <c r="F38" s="100" t="s">
        <v>114</v>
      </c>
      <c r="G38" s="47" t="s">
        <v>115</v>
      </c>
      <c r="H38" s="118"/>
      <c r="O38" s="105"/>
      <c r="P38" s="105"/>
      <c r="Q38" s="105"/>
      <c r="R38" s="105"/>
      <c r="S38" s="105"/>
    </row>
    <row r="39" spans="2:19" x14ac:dyDescent="0.25">
      <c r="B39" s="117"/>
      <c r="C39" s="106" t="s">
        <v>119</v>
      </c>
      <c r="D39" s="106"/>
      <c r="E39" s="24">
        <v>0.12</v>
      </c>
      <c r="F39" s="24">
        <v>0.06</v>
      </c>
      <c r="G39" s="24">
        <v>0.09</v>
      </c>
      <c r="H39" s="118"/>
      <c r="O39" s="105"/>
      <c r="P39" s="105"/>
      <c r="Q39" s="105"/>
      <c r="R39" s="105"/>
      <c r="S39" s="105"/>
    </row>
    <row r="40" spans="2:19" x14ac:dyDescent="0.25">
      <c r="B40" s="117"/>
      <c r="C40" s="106" t="s">
        <v>118</v>
      </c>
      <c r="D40" s="106"/>
      <c r="E40" s="24">
        <v>0.06</v>
      </c>
      <c r="F40" s="24">
        <v>0.03</v>
      </c>
      <c r="G40" s="24">
        <v>0.03</v>
      </c>
      <c r="H40" s="118"/>
      <c r="O40" s="105"/>
      <c r="P40" s="105"/>
      <c r="Q40" s="105"/>
      <c r="R40" s="105"/>
      <c r="S40" s="105"/>
    </row>
    <row r="41" spans="2:19" ht="15" customHeight="1" x14ac:dyDescent="0.25">
      <c r="B41" s="117"/>
      <c r="C41" s="264" t="s">
        <v>75</v>
      </c>
      <c r="D41" s="265"/>
      <c r="E41" s="265"/>
      <c r="F41" s="265"/>
      <c r="G41" s="266"/>
      <c r="H41" s="118"/>
      <c r="O41" s="105"/>
      <c r="P41" s="105"/>
      <c r="Q41" s="105"/>
      <c r="R41" s="105"/>
      <c r="S41" s="105"/>
    </row>
    <row r="42" spans="2:19" x14ac:dyDescent="0.25">
      <c r="B42" s="117"/>
      <c r="C42" s="280" t="s">
        <v>120</v>
      </c>
      <c r="D42" s="281"/>
      <c r="E42" s="281"/>
      <c r="F42" s="281"/>
      <c r="G42" s="282"/>
      <c r="H42" s="118"/>
      <c r="J42" s="263"/>
      <c r="K42" s="263"/>
      <c r="L42" s="263"/>
      <c r="M42" s="263"/>
      <c r="N42" s="263"/>
      <c r="O42" s="105"/>
      <c r="P42" s="105"/>
      <c r="Q42" s="105"/>
      <c r="R42" s="105"/>
      <c r="S42" s="105"/>
    </row>
    <row r="43" spans="2:19" ht="15.75" thickBot="1" x14ac:dyDescent="0.3">
      <c r="B43" s="119"/>
      <c r="C43" s="120"/>
      <c r="D43" s="120"/>
      <c r="E43" s="120"/>
      <c r="F43" s="120"/>
      <c r="G43" s="120"/>
      <c r="H43" s="121"/>
      <c r="O43" s="105"/>
      <c r="P43" s="105"/>
      <c r="Q43" s="105"/>
      <c r="R43" s="105"/>
      <c r="S43" s="105"/>
    </row>
    <row r="44" spans="2:19" x14ac:dyDescent="0.25">
      <c r="O44" s="105"/>
      <c r="P44" s="105"/>
      <c r="Q44" s="105"/>
      <c r="R44" s="105"/>
      <c r="S44" s="105"/>
    </row>
    <row r="45" spans="2:19" x14ac:dyDescent="0.25">
      <c r="O45" s="105"/>
      <c r="P45" s="105"/>
      <c r="Q45" s="105"/>
      <c r="R45" s="105"/>
      <c r="S45" s="105"/>
    </row>
    <row r="46" spans="2:19" x14ac:dyDescent="0.25">
      <c r="O46" s="105"/>
      <c r="P46" s="105"/>
      <c r="Q46" s="105"/>
      <c r="R46" s="105"/>
      <c r="S46" s="105"/>
    </row>
    <row r="47" spans="2:19" ht="14.1" customHeight="1" x14ac:dyDescent="0.25">
      <c r="O47" s="105"/>
      <c r="P47" s="105"/>
      <c r="Q47" s="105"/>
      <c r="R47" s="105"/>
      <c r="S47" s="105"/>
    </row>
    <row r="48" spans="2:19" x14ac:dyDescent="0.25">
      <c r="O48" s="105"/>
      <c r="P48" s="105"/>
      <c r="Q48" s="105"/>
      <c r="R48" s="105"/>
      <c r="S48" s="105"/>
    </row>
    <row r="49" spans="15:19" x14ac:dyDescent="0.25">
      <c r="O49" s="105"/>
      <c r="P49" s="105"/>
      <c r="Q49" s="105"/>
      <c r="R49" s="105"/>
      <c r="S49" s="105"/>
    </row>
  </sheetData>
  <mergeCells count="28">
    <mergeCell ref="O3:S3"/>
    <mergeCell ref="O13:S13"/>
    <mergeCell ref="C41:G41"/>
    <mergeCell ref="C42:G42"/>
    <mergeCell ref="J3:N3"/>
    <mergeCell ref="J16:N16"/>
    <mergeCell ref="J26:N26"/>
    <mergeCell ref="J42:N42"/>
    <mergeCell ref="C36:G36"/>
    <mergeCell ref="E37:G37"/>
    <mergeCell ref="C37:D38"/>
    <mergeCell ref="C10:G10"/>
    <mergeCell ref="C13:G13"/>
    <mergeCell ref="C7:D7"/>
    <mergeCell ref="C8:D8"/>
    <mergeCell ref="C9:D9"/>
    <mergeCell ref="J17:N17"/>
    <mergeCell ref="J31:N31"/>
    <mergeCell ref="J33:N33"/>
    <mergeCell ref="C3:G3"/>
    <mergeCell ref="C6:G6"/>
    <mergeCell ref="C27:G27"/>
    <mergeCell ref="C28:G28"/>
    <mergeCell ref="C30:G30"/>
    <mergeCell ref="C4:C5"/>
    <mergeCell ref="D4:D5"/>
    <mergeCell ref="E4:G4"/>
    <mergeCell ref="C29:G29"/>
  </mergeCells>
  <conditionalFormatting sqref="C6 H6:N6 C16:D21 E11:G12 C26:G26 E14:G25">
    <cfRule type="cellIs" dxfId="144" priority="135" operator="equal">
      <formula>"N/A"</formula>
    </cfRule>
  </conditionalFormatting>
  <conditionalFormatting sqref="C6 H6:N6 C16:D21 E11:G12 C26:G26 E14:G25">
    <cfRule type="cellIs" dxfId="143" priority="133" operator="equal">
      <formula>"OK"</formula>
    </cfRule>
    <cfRule type="cellIs" dxfId="142" priority="134" operator="equal">
      <formula>"NO"</formula>
    </cfRule>
  </conditionalFormatting>
  <conditionalFormatting sqref="C10">
    <cfRule type="cellIs" dxfId="141" priority="132" operator="equal">
      <formula>"N/A"</formula>
    </cfRule>
  </conditionalFormatting>
  <conditionalFormatting sqref="C10">
    <cfRule type="cellIs" dxfId="140" priority="130" operator="equal">
      <formula>"OK"</formula>
    </cfRule>
    <cfRule type="cellIs" dxfId="139" priority="131" operator="equal">
      <formula>"NO"</formula>
    </cfRule>
  </conditionalFormatting>
  <conditionalFormatting sqref="C13">
    <cfRule type="cellIs" dxfId="138" priority="129" operator="equal">
      <formula>"N/A"</formula>
    </cfRule>
  </conditionalFormatting>
  <conditionalFormatting sqref="C13">
    <cfRule type="cellIs" dxfId="137" priority="127" operator="equal">
      <formula>"OK"</formula>
    </cfRule>
    <cfRule type="cellIs" dxfId="136" priority="128" operator="equal">
      <formula>"NO"</formula>
    </cfRule>
  </conditionalFormatting>
  <conditionalFormatting sqref="C7:D9">
    <cfRule type="cellIs" dxfId="135" priority="126" operator="equal">
      <formula>"N/A"</formula>
    </cfRule>
  </conditionalFormatting>
  <conditionalFormatting sqref="C7:D9">
    <cfRule type="cellIs" dxfId="134" priority="124" operator="equal">
      <formula>"OK"</formula>
    </cfRule>
    <cfRule type="cellIs" dxfId="133" priority="125" operator="equal">
      <formula>"NO"</formula>
    </cfRule>
  </conditionalFormatting>
  <conditionalFormatting sqref="C14:D14">
    <cfRule type="cellIs" dxfId="132" priority="108" operator="equal">
      <formula>"N/A"</formula>
    </cfRule>
  </conditionalFormatting>
  <conditionalFormatting sqref="C14:D14">
    <cfRule type="cellIs" dxfId="131" priority="106" operator="equal">
      <formula>"OK"</formula>
    </cfRule>
    <cfRule type="cellIs" dxfId="130" priority="107" operator="equal">
      <formula>"NO"</formula>
    </cfRule>
  </conditionalFormatting>
  <conditionalFormatting sqref="C15:D15">
    <cfRule type="cellIs" dxfId="129" priority="102" operator="equal">
      <formula>"N/A"</formula>
    </cfRule>
  </conditionalFormatting>
  <conditionalFormatting sqref="C15:D15">
    <cfRule type="cellIs" dxfId="128" priority="100" operator="equal">
      <formula>"OK"</formula>
    </cfRule>
    <cfRule type="cellIs" dxfId="127" priority="101" operator="equal">
      <formula>"NO"</formula>
    </cfRule>
  </conditionalFormatting>
  <conditionalFormatting sqref="C27:C28">
    <cfRule type="cellIs" dxfId="126" priority="99" operator="equal">
      <formula>"N/A"</formula>
    </cfRule>
  </conditionalFormatting>
  <conditionalFormatting sqref="C27:C28">
    <cfRule type="cellIs" dxfId="125" priority="97" operator="equal">
      <formula>"OK"</formula>
    </cfRule>
    <cfRule type="cellIs" dxfId="124" priority="98" operator="equal">
      <formula>"NO"</formula>
    </cfRule>
  </conditionalFormatting>
  <conditionalFormatting sqref="C3:G3">
    <cfRule type="cellIs" dxfId="123" priority="96" operator="equal">
      <formula>"N/A"</formula>
    </cfRule>
  </conditionalFormatting>
  <conditionalFormatting sqref="C3:G3">
    <cfRule type="cellIs" dxfId="122" priority="94" operator="equal">
      <formula>"OK"</formula>
    </cfRule>
    <cfRule type="cellIs" dxfId="121" priority="95" operator="equal">
      <formula>"NO"</formula>
    </cfRule>
  </conditionalFormatting>
  <conditionalFormatting sqref="C4:E4 E5:G5">
    <cfRule type="cellIs" dxfId="120" priority="93" operator="equal">
      <formula>"N/A"</formula>
    </cfRule>
  </conditionalFormatting>
  <conditionalFormatting sqref="C4:E4 E5:G5">
    <cfRule type="cellIs" dxfId="119" priority="91" operator="equal">
      <formula>"OK"</formula>
    </cfRule>
    <cfRule type="cellIs" dxfId="118" priority="92" operator="equal">
      <formula>"NO"</formula>
    </cfRule>
  </conditionalFormatting>
  <conditionalFormatting sqref="E7:E9">
    <cfRule type="cellIs" dxfId="117" priority="84" operator="equal">
      <formula>"N/A"</formula>
    </cfRule>
  </conditionalFormatting>
  <conditionalFormatting sqref="E7:E9">
    <cfRule type="cellIs" dxfId="116" priority="82" operator="equal">
      <formula>"OK"</formula>
    </cfRule>
    <cfRule type="cellIs" dxfId="115" priority="83" operator="equal">
      <formula>"NO"</formula>
    </cfRule>
  </conditionalFormatting>
  <conditionalFormatting sqref="F7:G9">
    <cfRule type="cellIs" dxfId="114" priority="81" operator="equal">
      <formula>"N/A"</formula>
    </cfRule>
  </conditionalFormatting>
  <conditionalFormatting sqref="F7:G9">
    <cfRule type="cellIs" dxfId="113" priority="79" operator="equal">
      <formula>"OK"</formula>
    </cfRule>
    <cfRule type="cellIs" dxfId="112" priority="80" operator="equal">
      <formula>"NO"</formula>
    </cfRule>
  </conditionalFormatting>
  <conditionalFormatting sqref="C36:G36">
    <cfRule type="cellIs" dxfId="111" priority="78" operator="equal">
      <formula>"N/A"</formula>
    </cfRule>
  </conditionalFormatting>
  <conditionalFormatting sqref="C36:G36">
    <cfRule type="cellIs" dxfId="110" priority="76" operator="equal">
      <formula>"OK"</formula>
    </cfRule>
    <cfRule type="cellIs" dxfId="109" priority="77" operator="equal">
      <formula>"NO"</formula>
    </cfRule>
  </conditionalFormatting>
  <conditionalFormatting sqref="E37 E38:G38">
    <cfRule type="cellIs" dxfId="108" priority="75" operator="equal">
      <formula>"N/A"</formula>
    </cfRule>
  </conditionalFormatting>
  <conditionalFormatting sqref="E37 E38:G38">
    <cfRule type="cellIs" dxfId="107" priority="73" operator="equal">
      <formula>"OK"</formula>
    </cfRule>
    <cfRule type="cellIs" dxfId="106" priority="74" operator="equal">
      <formula>"NO"</formula>
    </cfRule>
  </conditionalFormatting>
  <conditionalFormatting sqref="C37">
    <cfRule type="cellIs" dxfId="105" priority="72" operator="equal">
      <formula>"N/A"</formula>
    </cfRule>
  </conditionalFormatting>
  <conditionalFormatting sqref="C37">
    <cfRule type="cellIs" dxfId="104" priority="70" operator="equal">
      <formula>"OK"</formula>
    </cfRule>
    <cfRule type="cellIs" dxfId="103" priority="71" operator="equal">
      <formula>"NO"</formula>
    </cfRule>
  </conditionalFormatting>
  <conditionalFormatting sqref="E39:G40">
    <cfRule type="cellIs" dxfId="102" priority="69" operator="equal">
      <formula>"N/A"</formula>
    </cfRule>
  </conditionalFormatting>
  <conditionalFormatting sqref="E39:G40">
    <cfRule type="cellIs" dxfId="101" priority="67" operator="equal">
      <formula>"OK"</formula>
    </cfRule>
    <cfRule type="cellIs" dxfId="100" priority="68" operator="equal">
      <formula>"NO"</formula>
    </cfRule>
  </conditionalFormatting>
  <conditionalFormatting sqref="C39:D40">
    <cfRule type="cellIs" dxfId="99" priority="66" operator="equal">
      <formula>"N/A"</formula>
    </cfRule>
  </conditionalFormatting>
  <conditionalFormatting sqref="C39:D40">
    <cfRule type="cellIs" dxfId="98" priority="64" operator="equal">
      <formula>"OK"</formula>
    </cfRule>
    <cfRule type="cellIs" dxfId="97" priority="65" operator="equal">
      <formula>"NO"</formula>
    </cfRule>
  </conditionalFormatting>
  <conditionalFormatting sqref="C41">
    <cfRule type="cellIs" dxfId="96" priority="63" operator="equal">
      <formula>"N/A"</formula>
    </cfRule>
  </conditionalFormatting>
  <conditionalFormatting sqref="C41">
    <cfRule type="cellIs" dxfId="95" priority="61" operator="equal">
      <formula>"OK"</formula>
    </cfRule>
    <cfRule type="cellIs" dxfId="94" priority="62" operator="equal">
      <formula>"NO"</formula>
    </cfRule>
  </conditionalFormatting>
  <conditionalFormatting sqref="J42:N42">
    <cfRule type="cellIs" dxfId="93" priority="51" operator="equal">
      <formula>"N/A"</formula>
    </cfRule>
  </conditionalFormatting>
  <conditionalFormatting sqref="J42:N42">
    <cfRule type="cellIs" dxfId="92" priority="49" operator="equal">
      <formula>"OK"</formula>
    </cfRule>
    <cfRule type="cellIs" dxfId="91" priority="50" operator="equal">
      <formula>"NO"</formula>
    </cfRule>
  </conditionalFormatting>
  <conditionalFormatting sqref="J26:N26">
    <cfRule type="cellIs" dxfId="90" priority="54" operator="equal">
      <formula>"N/A"</formula>
    </cfRule>
  </conditionalFormatting>
  <conditionalFormatting sqref="J26:N26">
    <cfRule type="cellIs" dxfId="89" priority="52" operator="equal">
      <formula>"OK"</formula>
    </cfRule>
    <cfRule type="cellIs" dxfId="88" priority="53" operator="equal">
      <formula>"NO"</formula>
    </cfRule>
  </conditionalFormatting>
  <conditionalFormatting sqref="O3:S3">
    <cfRule type="cellIs" dxfId="87" priority="48" operator="equal">
      <formula>"N/A"</formula>
    </cfRule>
  </conditionalFormatting>
  <conditionalFormatting sqref="O3:S3">
    <cfRule type="cellIs" dxfId="86" priority="46" operator="equal">
      <formula>"OK"</formula>
    </cfRule>
    <cfRule type="cellIs" dxfId="85" priority="47" operator="equal">
      <formula>"NO"</formula>
    </cfRule>
  </conditionalFormatting>
  <conditionalFormatting sqref="O13:S13">
    <cfRule type="cellIs" dxfId="84" priority="45" operator="equal">
      <formula>"N/A"</formula>
    </cfRule>
  </conditionalFormatting>
  <conditionalFormatting sqref="O13:S13">
    <cfRule type="cellIs" dxfId="83" priority="43" operator="equal">
      <formula>"OK"</formula>
    </cfRule>
    <cfRule type="cellIs" dxfId="82" priority="44" operator="equal">
      <formula>"NO"</formula>
    </cfRule>
  </conditionalFormatting>
  <conditionalFormatting sqref="J3:N3">
    <cfRule type="cellIs" dxfId="81" priority="42" operator="equal">
      <formula>"N/A"</formula>
    </cfRule>
  </conditionalFormatting>
  <conditionalFormatting sqref="J3:N3">
    <cfRule type="cellIs" dxfId="80" priority="40" operator="equal">
      <formula>"OK"</formula>
    </cfRule>
    <cfRule type="cellIs" dxfId="79" priority="41" operator="equal">
      <formula>"NO"</formula>
    </cfRule>
  </conditionalFormatting>
  <conditionalFormatting sqref="C22:D22">
    <cfRule type="cellIs" dxfId="78" priority="30" operator="equal">
      <formula>"N/A"</formula>
    </cfRule>
  </conditionalFormatting>
  <conditionalFormatting sqref="C22:D22">
    <cfRule type="cellIs" dxfId="77" priority="28" operator="equal">
      <formula>"OK"</formula>
    </cfRule>
    <cfRule type="cellIs" dxfId="76" priority="29" operator="equal">
      <formula>"NO"</formula>
    </cfRule>
  </conditionalFormatting>
  <conditionalFormatting sqref="C23:D23">
    <cfRule type="cellIs" dxfId="75" priority="27" operator="equal">
      <formula>"N/A"</formula>
    </cfRule>
  </conditionalFormatting>
  <conditionalFormatting sqref="C23:D23">
    <cfRule type="cellIs" dxfId="74" priority="25" operator="equal">
      <formula>"OK"</formula>
    </cfRule>
    <cfRule type="cellIs" dxfId="73" priority="26" operator="equal">
      <formula>"NO"</formula>
    </cfRule>
  </conditionalFormatting>
  <conditionalFormatting sqref="D11:D12">
    <cfRule type="cellIs" dxfId="72" priority="24" operator="equal">
      <formula>"N/A"</formula>
    </cfRule>
  </conditionalFormatting>
  <conditionalFormatting sqref="D11:D12">
    <cfRule type="cellIs" dxfId="71" priority="22" operator="equal">
      <formula>"OK"</formula>
    </cfRule>
    <cfRule type="cellIs" dxfId="70" priority="23" operator="equal">
      <formula>"NO"</formula>
    </cfRule>
  </conditionalFormatting>
  <conditionalFormatting sqref="C11:C12">
    <cfRule type="cellIs" dxfId="69" priority="21" operator="equal">
      <formula>"N/A"</formula>
    </cfRule>
  </conditionalFormatting>
  <conditionalFormatting sqref="C11:C12">
    <cfRule type="cellIs" dxfId="68" priority="19" operator="equal">
      <formula>"OK"</formula>
    </cfRule>
    <cfRule type="cellIs" dxfId="67" priority="20" operator="equal">
      <formula>"NO"</formula>
    </cfRule>
  </conditionalFormatting>
  <conditionalFormatting sqref="C24:D24">
    <cfRule type="cellIs" dxfId="66" priority="18" operator="equal">
      <formula>"N/A"</formula>
    </cfRule>
  </conditionalFormatting>
  <conditionalFormatting sqref="C24:D24">
    <cfRule type="cellIs" dxfId="65" priority="16" operator="equal">
      <formula>"OK"</formula>
    </cfRule>
    <cfRule type="cellIs" dxfId="64" priority="17" operator="equal">
      <formula>"NO"</formula>
    </cfRule>
  </conditionalFormatting>
  <conditionalFormatting sqref="C25:D25">
    <cfRule type="cellIs" dxfId="63" priority="15" operator="equal">
      <formula>"N/A"</formula>
    </cfRule>
  </conditionalFormatting>
  <conditionalFormatting sqref="C25:D25">
    <cfRule type="cellIs" dxfId="62" priority="13" operator="equal">
      <formula>"OK"</formula>
    </cfRule>
    <cfRule type="cellIs" dxfId="61" priority="14" operator="equal">
      <formula>"NO"</formula>
    </cfRule>
  </conditionalFormatting>
  <conditionalFormatting sqref="J17:N17">
    <cfRule type="cellIs" dxfId="60" priority="12" operator="equal">
      <formula>"N/A"</formula>
    </cfRule>
  </conditionalFormatting>
  <conditionalFormatting sqref="J17:N17">
    <cfRule type="cellIs" dxfId="59" priority="10" operator="equal">
      <formula>"OK"</formula>
    </cfRule>
    <cfRule type="cellIs" dxfId="58" priority="11" operator="equal">
      <formula>"NO"</formula>
    </cfRule>
  </conditionalFormatting>
  <conditionalFormatting sqref="J31:N31">
    <cfRule type="cellIs" dxfId="57" priority="9" operator="equal">
      <formula>"N/A"</formula>
    </cfRule>
  </conditionalFormatting>
  <conditionalFormatting sqref="J31:N31">
    <cfRule type="cellIs" dxfId="56" priority="7" operator="equal">
      <formula>"OK"</formula>
    </cfRule>
    <cfRule type="cellIs" dxfId="55" priority="8" operator="equal">
      <formula>"NO"</formula>
    </cfRule>
  </conditionalFormatting>
  <conditionalFormatting sqref="J16:N16">
    <cfRule type="cellIs" dxfId="54" priority="6" operator="equal">
      <formula>"N/A"</formula>
    </cfRule>
  </conditionalFormatting>
  <conditionalFormatting sqref="J16:N16">
    <cfRule type="cellIs" dxfId="53" priority="4" operator="equal">
      <formula>"OK"</formula>
    </cfRule>
    <cfRule type="cellIs" dxfId="52" priority="5" operator="equal">
      <formula>"NO"</formula>
    </cfRule>
  </conditionalFormatting>
  <conditionalFormatting sqref="J33:N33">
    <cfRule type="cellIs" dxfId="51" priority="3" operator="equal">
      <formula>"N/A"</formula>
    </cfRule>
  </conditionalFormatting>
  <conditionalFormatting sqref="J33:N33">
    <cfRule type="cellIs" dxfId="50" priority="1" operator="equal">
      <formula>"OK"</formula>
    </cfRule>
    <cfRule type="cellIs" dxfId="49" priority="2" operator="equal">
      <formula>"NO"</formula>
    </cfRule>
  </conditionalFormatting>
  <pageMargins left="0.25" right="0.25" top="0.75" bottom="0.75" header="0.3" footer="0.3"/>
  <pageSetup paperSize="3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E424-9230-4721-B1F8-B5E22E9237A0}">
  <sheetPr>
    <tabColor rgb="FFACA7D3"/>
  </sheetPr>
  <dimension ref="B1:AM51"/>
  <sheetViews>
    <sheetView showGridLines="0" topLeftCell="A22" zoomScaleNormal="100" zoomScalePageLayoutView="40" workbookViewId="0">
      <selection activeCell="A25" sqref="A25:XFD25"/>
    </sheetView>
  </sheetViews>
  <sheetFormatPr defaultColWidth="15.7109375" defaultRowHeight="15" x14ac:dyDescent="0.25"/>
  <cols>
    <col min="1" max="2" width="2.7109375" customWidth="1"/>
    <col min="4" max="4" width="45.7109375" customWidth="1"/>
    <col min="5" max="5" width="10.7109375" customWidth="1"/>
    <col min="6" max="6" width="12.7109375" customWidth="1"/>
    <col min="7" max="7" width="10.7109375" customWidth="1"/>
    <col min="8" max="8" width="12.7109375" customWidth="1"/>
    <col min="9" max="9" width="10.7109375" customWidth="1"/>
    <col min="10" max="10" width="12.7109375" customWidth="1"/>
    <col min="11" max="11" width="10.7109375" customWidth="1"/>
    <col min="12" max="12" width="12.7109375" customWidth="1"/>
    <col min="13" max="13" width="10.7109375" customWidth="1"/>
    <col min="14" max="14" width="12.7109375" customWidth="1"/>
    <col min="15" max="15" width="10.7109375" customWidth="1"/>
    <col min="16" max="16" width="12.7109375" customWidth="1"/>
    <col min="17" max="17" width="10.7109375" customWidth="1"/>
    <col min="18" max="18" width="12.7109375" customWidth="1"/>
    <col min="19" max="19" width="10.7109375" customWidth="1"/>
    <col min="20" max="20" width="12.7109375" customWidth="1"/>
    <col min="21" max="21" width="10.7109375" customWidth="1"/>
    <col min="22" max="22" width="12.7109375" customWidth="1"/>
    <col min="23" max="23" width="10.7109375" customWidth="1"/>
    <col min="24" max="24" width="12.7109375" customWidth="1"/>
    <col min="25" max="25" width="10.7109375" customWidth="1"/>
    <col min="26" max="26" width="12.7109375" customWidth="1"/>
    <col min="27" max="27" width="10.7109375" customWidth="1"/>
    <col min="28" max="28" width="12.7109375" customWidth="1"/>
    <col min="29" max="29" width="10.7109375" customWidth="1"/>
    <col min="30" max="30" width="12.7109375" customWidth="1"/>
    <col min="31" max="31" width="10.7109375" customWidth="1"/>
    <col min="32" max="32" width="12.7109375" customWidth="1"/>
    <col min="33" max="33" width="10.7109375" customWidth="1"/>
    <col min="34" max="34" width="12.7109375" customWidth="1"/>
    <col min="35" max="35" width="10.7109375" customWidth="1"/>
    <col min="36" max="36" width="12.7109375" customWidth="1"/>
    <col min="37" max="37" width="10.7109375" customWidth="1"/>
    <col min="38" max="38" width="12.7109375" customWidth="1"/>
    <col min="39" max="40" width="2.7109375" customWidth="1"/>
  </cols>
  <sheetData>
    <row r="1" spans="2:39" ht="14.1" customHeight="1" thickBot="1" x14ac:dyDescent="0.3"/>
    <row r="2" spans="2:39" ht="14.1" customHeight="1" x14ac:dyDescent="0.25">
      <c r="B2" s="125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30"/>
    </row>
    <row r="3" spans="2:39" ht="15.75" x14ac:dyDescent="0.25">
      <c r="B3" s="126"/>
      <c r="C3" s="184" t="s">
        <v>121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6"/>
      <c r="AM3" s="131"/>
    </row>
    <row r="4" spans="2:39" x14ac:dyDescent="0.25">
      <c r="B4" s="126"/>
      <c r="C4" s="298" t="s">
        <v>2</v>
      </c>
      <c r="D4" s="297" t="s">
        <v>3</v>
      </c>
      <c r="E4" s="294" t="s">
        <v>122</v>
      </c>
      <c r="F4" s="294"/>
      <c r="G4" s="294" t="s">
        <v>123</v>
      </c>
      <c r="H4" s="294"/>
      <c r="I4" s="294" t="s">
        <v>124</v>
      </c>
      <c r="J4" s="294"/>
      <c r="K4" s="294" t="s">
        <v>125</v>
      </c>
      <c r="L4" s="294"/>
      <c r="M4" s="294" t="s">
        <v>126</v>
      </c>
      <c r="N4" s="294"/>
      <c r="O4" s="294" t="s">
        <v>127</v>
      </c>
      <c r="P4" s="294"/>
      <c r="Q4" s="294" t="s">
        <v>128</v>
      </c>
      <c r="R4" s="294"/>
      <c r="S4" s="294" t="s">
        <v>129</v>
      </c>
      <c r="T4" s="294"/>
      <c r="U4" s="294" t="s">
        <v>130</v>
      </c>
      <c r="V4" s="294"/>
      <c r="W4" s="294" t="s">
        <v>131</v>
      </c>
      <c r="X4" s="294"/>
      <c r="Y4" s="294" t="s">
        <v>132</v>
      </c>
      <c r="Z4" s="294"/>
      <c r="AA4" s="294" t="s">
        <v>133</v>
      </c>
      <c r="AB4" s="294"/>
      <c r="AC4" s="294" t="s">
        <v>134</v>
      </c>
      <c r="AD4" s="294"/>
      <c r="AE4" s="294" t="s">
        <v>135</v>
      </c>
      <c r="AF4" s="294"/>
      <c r="AG4" s="294" t="s">
        <v>136</v>
      </c>
      <c r="AH4" s="294"/>
      <c r="AI4" s="294" t="s">
        <v>137</v>
      </c>
      <c r="AJ4" s="294"/>
      <c r="AK4" s="294" t="s">
        <v>138</v>
      </c>
      <c r="AL4" s="299"/>
      <c r="AM4" s="131"/>
    </row>
    <row r="5" spans="2:39" x14ac:dyDescent="0.25">
      <c r="B5" s="126"/>
      <c r="C5" s="298"/>
      <c r="D5" s="297"/>
      <c r="E5" s="294" t="s">
        <v>139</v>
      </c>
      <c r="F5" s="294"/>
      <c r="G5" s="294" t="s">
        <v>139</v>
      </c>
      <c r="H5" s="294"/>
      <c r="I5" s="294" t="s">
        <v>140</v>
      </c>
      <c r="J5" s="294"/>
      <c r="K5" s="294" t="s">
        <v>140</v>
      </c>
      <c r="L5" s="294"/>
      <c r="M5" s="294" t="s">
        <v>140</v>
      </c>
      <c r="N5" s="294"/>
      <c r="O5" s="294" t="s">
        <v>140</v>
      </c>
      <c r="P5" s="294"/>
      <c r="Q5" s="294" t="s">
        <v>140</v>
      </c>
      <c r="R5" s="294"/>
      <c r="S5" s="294" t="s">
        <v>141</v>
      </c>
      <c r="T5" s="294"/>
      <c r="U5" s="294" t="s">
        <v>141</v>
      </c>
      <c r="V5" s="294"/>
      <c r="W5" s="294" t="s">
        <v>141</v>
      </c>
      <c r="X5" s="294"/>
      <c r="Y5" s="294" t="s">
        <v>142</v>
      </c>
      <c r="Z5" s="294"/>
      <c r="AA5" s="294" t="s">
        <v>143</v>
      </c>
      <c r="AB5" s="294"/>
      <c r="AC5" s="294" t="s">
        <v>143</v>
      </c>
      <c r="AD5" s="294"/>
      <c r="AE5" s="294" t="s">
        <v>144</v>
      </c>
      <c r="AF5" s="294"/>
      <c r="AG5" s="294" t="s">
        <v>144</v>
      </c>
      <c r="AH5" s="294"/>
      <c r="AI5" s="294" t="s">
        <v>145</v>
      </c>
      <c r="AJ5" s="294"/>
      <c r="AK5" s="294" t="s">
        <v>145</v>
      </c>
      <c r="AL5" s="299"/>
      <c r="AM5" s="131"/>
    </row>
    <row r="6" spans="2:39" s="122" customFormat="1" ht="30" customHeight="1" x14ac:dyDescent="0.25">
      <c r="B6" s="127"/>
      <c r="C6" s="298"/>
      <c r="D6" s="297"/>
      <c r="E6" s="295" t="s">
        <v>146</v>
      </c>
      <c r="F6" s="295"/>
      <c r="G6" s="295" t="s">
        <v>147</v>
      </c>
      <c r="H6" s="295"/>
      <c r="I6" s="295" t="s">
        <v>148</v>
      </c>
      <c r="J6" s="295"/>
      <c r="K6" s="295" t="s">
        <v>151</v>
      </c>
      <c r="L6" s="295"/>
      <c r="M6" s="295" t="s">
        <v>149</v>
      </c>
      <c r="N6" s="295"/>
      <c r="O6" s="295" t="s">
        <v>150</v>
      </c>
      <c r="P6" s="295"/>
      <c r="Q6" s="295" t="s">
        <v>152</v>
      </c>
      <c r="R6" s="295"/>
      <c r="S6" s="295" t="s">
        <v>153</v>
      </c>
      <c r="T6" s="295"/>
      <c r="U6" s="295" t="s">
        <v>154</v>
      </c>
      <c r="V6" s="295"/>
      <c r="W6" s="295" t="s">
        <v>155</v>
      </c>
      <c r="X6" s="295"/>
      <c r="Y6" s="295" t="s">
        <v>156</v>
      </c>
      <c r="Z6" s="295"/>
      <c r="AA6" s="295" t="s">
        <v>157</v>
      </c>
      <c r="AB6" s="295"/>
      <c r="AC6" s="295" t="s">
        <v>158</v>
      </c>
      <c r="AD6" s="295"/>
      <c r="AE6" s="295" t="s">
        <v>159</v>
      </c>
      <c r="AF6" s="295"/>
      <c r="AG6" s="295" t="s">
        <v>160</v>
      </c>
      <c r="AH6" s="295"/>
      <c r="AI6" s="295" t="s">
        <v>161</v>
      </c>
      <c r="AJ6" s="295"/>
      <c r="AK6" s="295" t="s">
        <v>162</v>
      </c>
      <c r="AL6" s="296"/>
      <c r="AM6" s="132"/>
    </row>
    <row r="7" spans="2:39" x14ac:dyDescent="0.25">
      <c r="B7" s="126"/>
      <c r="C7" s="298"/>
      <c r="D7" s="297"/>
      <c r="E7" s="123" t="s">
        <v>163</v>
      </c>
      <c r="F7" s="123" t="s">
        <v>164</v>
      </c>
      <c r="G7" s="123" t="s">
        <v>163</v>
      </c>
      <c r="H7" s="123" t="s">
        <v>164</v>
      </c>
      <c r="I7" s="123" t="s">
        <v>163</v>
      </c>
      <c r="J7" s="123" t="s">
        <v>164</v>
      </c>
      <c r="K7" s="123" t="s">
        <v>163</v>
      </c>
      <c r="L7" s="123" t="s">
        <v>164</v>
      </c>
      <c r="M7" s="123" t="s">
        <v>163</v>
      </c>
      <c r="N7" s="123" t="s">
        <v>164</v>
      </c>
      <c r="O7" s="123" t="s">
        <v>163</v>
      </c>
      <c r="P7" s="123" t="s">
        <v>164</v>
      </c>
      <c r="Q7" s="123" t="s">
        <v>163</v>
      </c>
      <c r="R7" s="123" t="s">
        <v>164</v>
      </c>
      <c r="S7" s="123" t="s">
        <v>163</v>
      </c>
      <c r="T7" s="123" t="s">
        <v>164</v>
      </c>
      <c r="U7" s="123" t="s">
        <v>163</v>
      </c>
      <c r="V7" s="123" t="s">
        <v>164</v>
      </c>
      <c r="W7" s="123" t="s">
        <v>163</v>
      </c>
      <c r="X7" s="123" t="s">
        <v>164</v>
      </c>
      <c r="Y7" s="123" t="s">
        <v>163</v>
      </c>
      <c r="Z7" s="123" t="s">
        <v>164</v>
      </c>
      <c r="AA7" s="123" t="s">
        <v>163</v>
      </c>
      <c r="AB7" s="123" t="s">
        <v>164</v>
      </c>
      <c r="AC7" s="123" t="s">
        <v>163</v>
      </c>
      <c r="AD7" s="123" t="s">
        <v>164</v>
      </c>
      <c r="AE7" s="123" t="s">
        <v>163</v>
      </c>
      <c r="AF7" s="123" t="s">
        <v>164</v>
      </c>
      <c r="AG7" s="123" t="s">
        <v>163</v>
      </c>
      <c r="AH7" s="123" t="s">
        <v>164</v>
      </c>
      <c r="AI7" s="123" t="s">
        <v>163</v>
      </c>
      <c r="AJ7" s="123" t="s">
        <v>164</v>
      </c>
      <c r="AK7" s="123" t="s">
        <v>163</v>
      </c>
      <c r="AL7" s="124" t="s">
        <v>164</v>
      </c>
      <c r="AM7" s="131"/>
    </row>
    <row r="8" spans="2:39" x14ac:dyDescent="0.25">
      <c r="B8" s="126"/>
      <c r="C8" s="204" t="s">
        <v>17</v>
      </c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6"/>
      <c r="AM8" s="131"/>
    </row>
    <row r="9" spans="2:39" x14ac:dyDescent="0.25">
      <c r="B9" s="126"/>
      <c r="C9" s="291" t="s">
        <v>13</v>
      </c>
      <c r="D9" s="291"/>
      <c r="E9" s="16">
        <f t="shared" ref="E9:AL9" si="0">SUM(E13:E15)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2328</v>
      </c>
      <c r="P9" s="16">
        <f t="shared" si="0"/>
        <v>270</v>
      </c>
      <c r="Q9" s="16">
        <f t="shared" si="0"/>
        <v>2362</v>
      </c>
      <c r="R9" s="16">
        <f t="shared" si="0"/>
        <v>275</v>
      </c>
      <c r="S9" s="16">
        <f t="shared" si="0"/>
        <v>0</v>
      </c>
      <c r="T9" s="16">
        <f t="shared" si="0"/>
        <v>0</v>
      </c>
      <c r="U9" s="16">
        <f t="shared" si="0"/>
        <v>0</v>
      </c>
      <c r="V9" s="16">
        <f t="shared" si="0"/>
        <v>0</v>
      </c>
      <c r="W9" s="16">
        <f t="shared" si="0"/>
        <v>0</v>
      </c>
      <c r="X9" s="16">
        <f t="shared" si="0"/>
        <v>0</v>
      </c>
      <c r="Y9" s="16">
        <f t="shared" si="0"/>
        <v>0</v>
      </c>
      <c r="Z9" s="16">
        <f t="shared" si="0"/>
        <v>0</v>
      </c>
      <c r="AA9" s="16">
        <f t="shared" si="0"/>
        <v>0</v>
      </c>
      <c r="AB9" s="16">
        <f t="shared" si="0"/>
        <v>0</v>
      </c>
      <c r="AC9" s="16">
        <f t="shared" si="0"/>
        <v>0</v>
      </c>
      <c r="AD9" s="16">
        <f t="shared" si="0"/>
        <v>0</v>
      </c>
      <c r="AE9" s="16">
        <f t="shared" si="0"/>
        <v>0</v>
      </c>
      <c r="AF9" s="16">
        <f t="shared" si="0"/>
        <v>0</v>
      </c>
      <c r="AG9" s="16">
        <f t="shared" si="0"/>
        <v>0</v>
      </c>
      <c r="AH9" s="16">
        <f t="shared" si="0"/>
        <v>0</v>
      </c>
      <c r="AI9" s="16">
        <f t="shared" si="0"/>
        <v>521</v>
      </c>
      <c r="AJ9" s="16">
        <f t="shared" si="0"/>
        <v>59</v>
      </c>
      <c r="AK9" s="16">
        <f t="shared" si="0"/>
        <v>5059</v>
      </c>
      <c r="AL9" s="16">
        <f t="shared" si="0"/>
        <v>560</v>
      </c>
      <c r="AM9" s="131"/>
    </row>
    <row r="10" spans="2:39" x14ac:dyDescent="0.25">
      <c r="B10" s="126"/>
      <c r="C10" s="292" t="s">
        <v>14</v>
      </c>
      <c r="D10" s="292"/>
      <c r="E10" s="16">
        <f t="shared" ref="E10:AL10" si="1">SUM(E17:E46)</f>
        <v>87</v>
      </c>
      <c r="F10" s="16">
        <f t="shared" si="1"/>
        <v>13</v>
      </c>
      <c r="G10" s="16">
        <f t="shared" si="1"/>
        <v>131</v>
      </c>
      <c r="H10" s="16">
        <f t="shared" si="1"/>
        <v>19</v>
      </c>
      <c r="I10" s="16">
        <f t="shared" si="1"/>
        <v>198</v>
      </c>
      <c r="J10" s="16">
        <f t="shared" si="1"/>
        <v>26</v>
      </c>
      <c r="K10" s="16">
        <f t="shared" si="1"/>
        <v>1612</v>
      </c>
      <c r="L10" s="16">
        <f t="shared" si="1"/>
        <v>169</v>
      </c>
      <c r="M10" s="16">
        <f t="shared" si="1"/>
        <v>1744</v>
      </c>
      <c r="N10" s="16">
        <f t="shared" si="1"/>
        <v>156</v>
      </c>
      <c r="O10" s="16">
        <f t="shared" si="1"/>
        <v>2138</v>
      </c>
      <c r="P10" s="16">
        <f t="shared" si="1"/>
        <v>207</v>
      </c>
      <c r="Q10" s="16">
        <f t="shared" si="1"/>
        <v>1658</v>
      </c>
      <c r="R10" s="16">
        <f t="shared" si="1"/>
        <v>150</v>
      </c>
      <c r="S10" s="16">
        <f t="shared" si="1"/>
        <v>278</v>
      </c>
      <c r="T10" s="16">
        <f t="shared" si="1"/>
        <v>64</v>
      </c>
      <c r="U10" s="16">
        <f t="shared" si="1"/>
        <v>463</v>
      </c>
      <c r="V10" s="16">
        <f t="shared" si="1"/>
        <v>76</v>
      </c>
      <c r="W10" s="16">
        <f t="shared" si="1"/>
        <v>64</v>
      </c>
      <c r="X10" s="16">
        <f t="shared" si="1"/>
        <v>6</v>
      </c>
      <c r="Y10" s="16">
        <f t="shared" si="1"/>
        <v>4436</v>
      </c>
      <c r="Z10" s="16">
        <f t="shared" si="1"/>
        <v>493</v>
      </c>
      <c r="AA10" s="16">
        <f t="shared" si="1"/>
        <v>356</v>
      </c>
      <c r="AB10" s="16">
        <f t="shared" si="1"/>
        <v>35</v>
      </c>
      <c r="AC10" s="16">
        <f t="shared" si="1"/>
        <v>1714</v>
      </c>
      <c r="AD10" s="16">
        <f t="shared" si="1"/>
        <v>136</v>
      </c>
      <c r="AE10" s="16">
        <f t="shared" si="1"/>
        <v>1417</v>
      </c>
      <c r="AF10" s="16">
        <f t="shared" si="1"/>
        <v>146</v>
      </c>
      <c r="AG10" s="16">
        <f t="shared" si="1"/>
        <v>127</v>
      </c>
      <c r="AH10" s="16">
        <f t="shared" si="1"/>
        <v>32</v>
      </c>
      <c r="AI10" s="16">
        <f t="shared" si="1"/>
        <v>1174</v>
      </c>
      <c r="AJ10" s="16">
        <f t="shared" si="1"/>
        <v>117</v>
      </c>
      <c r="AK10" s="16">
        <f t="shared" si="1"/>
        <v>4772</v>
      </c>
      <c r="AL10" s="16">
        <f t="shared" si="1"/>
        <v>448</v>
      </c>
      <c r="AM10" s="131"/>
    </row>
    <row r="11" spans="2:39" x14ac:dyDescent="0.25">
      <c r="B11" s="126"/>
      <c r="C11" s="293" t="s">
        <v>15</v>
      </c>
      <c r="D11" s="293"/>
      <c r="E11" s="16">
        <f>SUM(E9:E10)</f>
        <v>87</v>
      </c>
      <c r="F11" s="16">
        <f t="shared" ref="F11:AL11" si="2">SUM(F9:F10)</f>
        <v>13</v>
      </c>
      <c r="G11" s="16">
        <f t="shared" si="2"/>
        <v>131</v>
      </c>
      <c r="H11" s="16">
        <f t="shared" si="2"/>
        <v>19</v>
      </c>
      <c r="I11" s="16">
        <f t="shared" si="2"/>
        <v>198</v>
      </c>
      <c r="J11" s="16">
        <f t="shared" si="2"/>
        <v>26</v>
      </c>
      <c r="K11" s="16">
        <f t="shared" si="2"/>
        <v>1612</v>
      </c>
      <c r="L11" s="16">
        <f t="shared" si="2"/>
        <v>169</v>
      </c>
      <c r="M11" s="16">
        <f t="shared" si="2"/>
        <v>1744</v>
      </c>
      <c r="N11" s="16">
        <f t="shared" si="2"/>
        <v>156</v>
      </c>
      <c r="O11" s="16">
        <f t="shared" si="2"/>
        <v>4466</v>
      </c>
      <c r="P11" s="16">
        <f t="shared" si="2"/>
        <v>477</v>
      </c>
      <c r="Q11" s="16">
        <f t="shared" si="2"/>
        <v>4020</v>
      </c>
      <c r="R11" s="16">
        <f t="shared" si="2"/>
        <v>425</v>
      </c>
      <c r="S11" s="16">
        <f t="shared" si="2"/>
        <v>278</v>
      </c>
      <c r="T11" s="16">
        <f t="shared" si="2"/>
        <v>64</v>
      </c>
      <c r="U11" s="16">
        <f t="shared" si="2"/>
        <v>463</v>
      </c>
      <c r="V11" s="16">
        <f t="shared" si="2"/>
        <v>76</v>
      </c>
      <c r="W11" s="16">
        <f t="shared" si="2"/>
        <v>64</v>
      </c>
      <c r="X11" s="16">
        <f t="shared" si="2"/>
        <v>6</v>
      </c>
      <c r="Y11" s="16">
        <f t="shared" si="2"/>
        <v>4436</v>
      </c>
      <c r="Z11" s="16">
        <f t="shared" si="2"/>
        <v>493</v>
      </c>
      <c r="AA11" s="16">
        <f t="shared" si="2"/>
        <v>356</v>
      </c>
      <c r="AB11" s="16">
        <f t="shared" si="2"/>
        <v>35</v>
      </c>
      <c r="AC11" s="16">
        <f t="shared" si="2"/>
        <v>1714</v>
      </c>
      <c r="AD11" s="16">
        <f t="shared" si="2"/>
        <v>136</v>
      </c>
      <c r="AE11" s="16">
        <f t="shared" si="2"/>
        <v>1417</v>
      </c>
      <c r="AF11" s="16">
        <f t="shared" si="2"/>
        <v>146</v>
      </c>
      <c r="AG11" s="16">
        <f t="shared" si="2"/>
        <v>127</v>
      </c>
      <c r="AH11" s="16">
        <f t="shared" si="2"/>
        <v>32</v>
      </c>
      <c r="AI11" s="16">
        <f t="shared" si="2"/>
        <v>1695</v>
      </c>
      <c r="AJ11" s="16">
        <f t="shared" si="2"/>
        <v>176</v>
      </c>
      <c r="AK11" s="16">
        <f t="shared" si="2"/>
        <v>9831</v>
      </c>
      <c r="AL11" s="16">
        <f t="shared" si="2"/>
        <v>1008</v>
      </c>
      <c r="AM11" s="131"/>
    </row>
    <row r="12" spans="2:39" x14ac:dyDescent="0.25">
      <c r="B12" s="126"/>
      <c r="C12" s="204" t="s">
        <v>116</v>
      </c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6"/>
      <c r="AM12" s="131"/>
    </row>
    <row r="13" spans="2:39" x14ac:dyDescent="0.25">
      <c r="B13" s="126"/>
      <c r="C13" s="156" t="s">
        <v>281</v>
      </c>
      <c r="D13" s="156" t="s">
        <v>290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2">
        <v>0</v>
      </c>
      <c r="O13" s="162">
        <v>311</v>
      </c>
      <c r="P13" s="162">
        <v>47</v>
      </c>
      <c r="Q13" s="162">
        <v>345</v>
      </c>
      <c r="R13" s="162">
        <v>52</v>
      </c>
      <c r="S13" s="162">
        <v>0</v>
      </c>
      <c r="T13" s="162">
        <v>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0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17</v>
      </c>
      <c r="AJ13" s="162">
        <v>3</v>
      </c>
      <c r="AK13" s="162">
        <v>17</v>
      </c>
      <c r="AL13" s="162">
        <v>3</v>
      </c>
      <c r="AM13" s="131"/>
    </row>
    <row r="14" spans="2:39" x14ac:dyDescent="0.25">
      <c r="B14" s="126"/>
      <c r="C14" s="156" t="s">
        <v>291</v>
      </c>
      <c r="D14" s="156" t="s">
        <v>292</v>
      </c>
      <c r="E14" s="162">
        <v>0</v>
      </c>
      <c r="F14" s="162">
        <v>0</v>
      </c>
      <c r="G14" s="162">
        <v>0</v>
      </c>
      <c r="H14" s="162">
        <v>0</v>
      </c>
      <c r="I14" s="162">
        <v>0</v>
      </c>
      <c r="J14" s="162">
        <v>0</v>
      </c>
      <c r="K14" s="162">
        <v>0</v>
      </c>
      <c r="L14" s="162">
        <v>0</v>
      </c>
      <c r="M14" s="162">
        <v>0</v>
      </c>
      <c r="N14" s="162">
        <v>0</v>
      </c>
      <c r="O14" s="162">
        <v>2017</v>
      </c>
      <c r="P14" s="162">
        <v>223</v>
      </c>
      <c r="Q14" s="162">
        <v>2017</v>
      </c>
      <c r="R14" s="162">
        <v>223</v>
      </c>
      <c r="S14" s="162">
        <v>0</v>
      </c>
      <c r="T14" s="162">
        <v>0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504</v>
      </c>
      <c r="AJ14" s="162">
        <v>56</v>
      </c>
      <c r="AK14" s="162">
        <v>5042</v>
      </c>
      <c r="AL14" s="162">
        <v>557</v>
      </c>
      <c r="AM14" s="131"/>
    </row>
    <row r="15" spans="2:39" x14ac:dyDescent="0.25">
      <c r="B15" s="126"/>
      <c r="C15" s="135"/>
      <c r="D15" s="135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1"/>
    </row>
    <row r="16" spans="2:39" x14ac:dyDescent="0.25">
      <c r="B16" s="126"/>
      <c r="C16" s="204" t="s">
        <v>217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6"/>
      <c r="AM16" s="131"/>
    </row>
    <row r="17" spans="2:39" x14ac:dyDescent="0.25">
      <c r="B17" s="126"/>
      <c r="C17" s="106" t="s">
        <v>39</v>
      </c>
      <c r="D17" s="106" t="s">
        <v>21</v>
      </c>
      <c r="E17" s="136">
        <v>0</v>
      </c>
      <c r="F17" s="136">
        <v>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0</v>
      </c>
      <c r="Y17" s="136">
        <v>0</v>
      </c>
      <c r="Z17" s="136">
        <v>0</v>
      </c>
      <c r="AA17" s="136">
        <v>0</v>
      </c>
      <c r="AB17" s="136">
        <v>0</v>
      </c>
      <c r="AC17" s="136">
        <v>765</v>
      </c>
      <c r="AD17" s="136">
        <v>43</v>
      </c>
      <c r="AE17" s="136">
        <v>0</v>
      </c>
      <c r="AF17" s="136">
        <v>0</v>
      </c>
      <c r="AG17" s="136">
        <v>0</v>
      </c>
      <c r="AH17" s="136">
        <v>0</v>
      </c>
      <c r="AI17" s="136">
        <v>0</v>
      </c>
      <c r="AJ17" s="136">
        <v>0</v>
      </c>
      <c r="AK17" s="136">
        <v>0</v>
      </c>
      <c r="AL17" s="136">
        <v>0</v>
      </c>
      <c r="AM17" s="131"/>
    </row>
    <row r="18" spans="2:39" x14ac:dyDescent="0.25">
      <c r="B18" s="126"/>
      <c r="C18" s="106" t="s">
        <v>41</v>
      </c>
      <c r="D18" s="106" t="s">
        <v>22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6">
        <v>0</v>
      </c>
      <c r="T18" s="136">
        <v>0</v>
      </c>
      <c r="U18" s="136">
        <v>0</v>
      </c>
      <c r="V18" s="136">
        <v>0</v>
      </c>
      <c r="W18" s="136">
        <v>0</v>
      </c>
      <c r="X18" s="136">
        <v>0</v>
      </c>
      <c r="Y18" s="136">
        <v>0</v>
      </c>
      <c r="Z18" s="136">
        <v>0</v>
      </c>
      <c r="AA18" s="136">
        <v>0</v>
      </c>
      <c r="AB18" s="136">
        <v>0</v>
      </c>
      <c r="AC18" s="136">
        <v>0</v>
      </c>
      <c r="AD18" s="136">
        <v>0</v>
      </c>
      <c r="AE18" s="136">
        <v>0</v>
      </c>
      <c r="AF18" s="136">
        <v>0</v>
      </c>
      <c r="AG18" s="136">
        <v>64</v>
      </c>
      <c r="AH18" s="136">
        <v>29</v>
      </c>
      <c r="AI18" s="136">
        <v>0</v>
      </c>
      <c r="AJ18" s="136">
        <v>0</v>
      </c>
      <c r="AK18" s="136">
        <v>0</v>
      </c>
      <c r="AL18" s="136">
        <v>0</v>
      </c>
      <c r="AM18" s="131"/>
    </row>
    <row r="19" spans="2:39" x14ac:dyDescent="0.25">
      <c r="B19" s="126"/>
      <c r="C19" s="106" t="s">
        <v>42</v>
      </c>
      <c r="D19" s="106" t="s">
        <v>26</v>
      </c>
      <c r="E19" s="136">
        <v>0</v>
      </c>
      <c r="F19" s="136">
        <v>0</v>
      </c>
      <c r="G19" s="136">
        <v>0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741</v>
      </c>
      <c r="N19" s="136">
        <v>49</v>
      </c>
      <c r="O19" s="136">
        <v>0</v>
      </c>
      <c r="P19" s="136">
        <v>0</v>
      </c>
      <c r="Q19" s="136">
        <v>0</v>
      </c>
      <c r="R19" s="136">
        <v>0</v>
      </c>
      <c r="S19" s="136">
        <v>0</v>
      </c>
      <c r="T19" s="136">
        <v>0</v>
      </c>
      <c r="U19" s="136">
        <v>185</v>
      </c>
      <c r="V19" s="136">
        <v>12</v>
      </c>
      <c r="W19" s="136">
        <v>0</v>
      </c>
      <c r="X19" s="136">
        <v>0</v>
      </c>
      <c r="Y19" s="136">
        <v>0</v>
      </c>
      <c r="Z19" s="136">
        <v>0</v>
      </c>
      <c r="AA19" s="136">
        <v>0</v>
      </c>
      <c r="AB19" s="136">
        <v>0</v>
      </c>
      <c r="AC19" s="136">
        <v>0</v>
      </c>
      <c r="AD19" s="136">
        <v>0</v>
      </c>
      <c r="AE19" s="136">
        <v>0</v>
      </c>
      <c r="AF19" s="136">
        <v>0</v>
      </c>
      <c r="AG19" s="136">
        <v>0</v>
      </c>
      <c r="AH19" s="136">
        <v>0</v>
      </c>
      <c r="AI19" s="136">
        <v>0</v>
      </c>
      <c r="AJ19" s="136">
        <v>0</v>
      </c>
      <c r="AK19" s="136">
        <v>0</v>
      </c>
      <c r="AL19" s="136">
        <v>0</v>
      </c>
      <c r="AM19" s="131"/>
    </row>
    <row r="20" spans="2:39" x14ac:dyDescent="0.25">
      <c r="B20" s="126"/>
      <c r="C20" s="106" t="s">
        <v>43</v>
      </c>
      <c r="D20" s="106" t="s">
        <v>27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136">
        <v>0</v>
      </c>
      <c r="R20" s="136">
        <v>0</v>
      </c>
      <c r="S20" s="136">
        <v>0</v>
      </c>
      <c r="T20" s="136">
        <v>0</v>
      </c>
      <c r="U20" s="136">
        <v>0</v>
      </c>
      <c r="V20" s="136">
        <v>0</v>
      </c>
      <c r="W20" s="136">
        <v>0</v>
      </c>
      <c r="X20" s="136">
        <v>0</v>
      </c>
      <c r="Y20" s="136">
        <v>0</v>
      </c>
      <c r="Z20" s="136">
        <v>0</v>
      </c>
      <c r="AA20" s="136">
        <v>0</v>
      </c>
      <c r="AB20" s="136">
        <v>0</v>
      </c>
      <c r="AC20" s="136">
        <v>0</v>
      </c>
      <c r="AD20" s="136">
        <v>0</v>
      </c>
      <c r="AE20" s="136">
        <v>0</v>
      </c>
      <c r="AF20" s="136">
        <v>0</v>
      </c>
      <c r="AG20" s="136">
        <v>0</v>
      </c>
      <c r="AH20" s="136">
        <v>0</v>
      </c>
      <c r="AI20" s="136">
        <v>0</v>
      </c>
      <c r="AJ20" s="136">
        <v>0</v>
      </c>
      <c r="AK20" s="136">
        <v>0</v>
      </c>
      <c r="AL20" s="136">
        <v>0</v>
      </c>
      <c r="AM20" s="131"/>
    </row>
    <row r="21" spans="2:39" x14ac:dyDescent="0.25">
      <c r="B21" s="126"/>
      <c r="C21" s="106" t="s">
        <v>44</v>
      </c>
      <c r="D21" s="106" t="s">
        <v>28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613</v>
      </c>
      <c r="L21" s="136">
        <v>58</v>
      </c>
      <c r="M21" s="136">
        <v>0</v>
      </c>
      <c r="N21" s="136">
        <v>0</v>
      </c>
      <c r="O21" s="136">
        <v>0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6">
        <v>0</v>
      </c>
      <c r="V21" s="136">
        <v>0</v>
      </c>
      <c r="W21" s="136">
        <v>0</v>
      </c>
      <c r="X21" s="136">
        <v>0</v>
      </c>
      <c r="Y21" s="136">
        <v>0</v>
      </c>
      <c r="Z21" s="136">
        <v>0</v>
      </c>
      <c r="AA21" s="136">
        <v>0</v>
      </c>
      <c r="AB21" s="136">
        <v>0</v>
      </c>
      <c r="AC21" s="136">
        <v>0</v>
      </c>
      <c r="AD21" s="136">
        <v>0</v>
      </c>
      <c r="AE21" s="136">
        <v>0</v>
      </c>
      <c r="AF21" s="136">
        <v>0</v>
      </c>
      <c r="AG21" s="136">
        <v>0</v>
      </c>
      <c r="AH21" s="136">
        <v>0</v>
      </c>
      <c r="AI21" s="136">
        <v>0</v>
      </c>
      <c r="AJ21" s="136">
        <v>0</v>
      </c>
      <c r="AK21" s="136">
        <v>0</v>
      </c>
      <c r="AL21" s="136">
        <v>0</v>
      </c>
      <c r="AM21" s="131"/>
    </row>
    <row r="22" spans="2:39" x14ac:dyDescent="0.25">
      <c r="B22" s="126"/>
      <c r="C22" s="106" t="s">
        <v>45</v>
      </c>
      <c r="D22" s="106" t="s">
        <v>29</v>
      </c>
      <c r="E22" s="136">
        <v>87</v>
      </c>
      <c r="F22" s="136">
        <v>13</v>
      </c>
      <c r="G22" s="136">
        <v>131</v>
      </c>
      <c r="H22" s="136">
        <v>19</v>
      </c>
      <c r="I22" s="136">
        <v>0</v>
      </c>
      <c r="J22" s="136">
        <v>0</v>
      </c>
      <c r="K22" s="136">
        <v>0</v>
      </c>
      <c r="L22" s="136">
        <v>0</v>
      </c>
      <c r="M22" s="136">
        <v>244</v>
      </c>
      <c r="N22" s="136">
        <v>35</v>
      </c>
      <c r="O22" s="136">
        <v>419</v>
      </c>
      <c r="P22" s="136">
        <v>61</v>
      </c>
      <c r="Q22" s="136">
        <v>262</v>
      </c>
      <c r="R22" s="136">
        <v>38</v>
      </c>
      <c r="S22" s="136">
        <v>0</v>
      </c>
      <c r="T22" s="136">
        <v>0</v>
      </c>
      <c r="U22" s="136">
        <v>0</v>
      </c>
      <c r="V22" s="136">
        <v>0</v>
      </c>
      <c r="W22" s="136">
        <v>0</v>
      </c>
      <c r="X22" s="136">
        <v>0</v>
      </c>
      <c r="Y22" s="136">
        <v>0</v>
      </c>
      <c r="Z22" s="136">
        <v>0</v>
      </c>
      <c r="AA22" s="136">
        <v>0</v>
      </c>
      <c r="AB22" s="136">
        <v>0</v>
      </c>
      <c r="AC22" s="136">
        <v>0</v>
      </c>
      <c r="AD22" s="136">
        <v>0</v>
      </c>
      <c r="AE22" s="136">
        <v>0</v>
      </c>
      <c r="AF22" s="136">
        <v>0</v>
      </c>
      <c r="AG22" s="136">
        <v>0</v>
      </c>
      <c r="AH22" s="136">
        <v>0</v>
      </c>
      <c r="AI22" s="136">
        <v>26</v>
      </c>
      <c r="AJ22" s="136">
        <v>4</v>
      </c>
      <c r="AK22" s="136">
        <v>35</v>
      </c>
      <c r="AL22" s="136">
        <v>5</v>
      </c>
      <c r="AM22" s="131"/>
    </row>
    <row r="23" spans="2:39" x14ac:dyDescent="0.25">
      <c r="B23" s="126"/>
      <c r="C23" s="106" t="s">
        <v>50</v>
      </c>
      <c r="D23" s="106" t="s">
        <v>30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518</v>
      </c>
      <c r="L23" s="136">
        <v>51</v>
      </c>
      <c r="M23" s="136">
        <v>0</v>
      </c>
      <c r="N23" s="136">
        <v>0</v>
      </c>
      <c r="O23" s="136">
        <v>0</v>
      </c>
      <c r="P23" s="136">
        <v>0</v>
      </c>
      <c r="Q23" s="136">
        <v>0</v>
      </c>
      <c r="R23" s="136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136">
        <v>0</v>
      </c>
      <c r="Y23" s="136">
        <v>0</v>
      </c>
      <c r="Z23" s="136">
        <v>0</v>
      </c>
      <c r="AA23" s="136">
        <v>0</v>
      </c>
      <c r="AB23" s="136">
        <v>0</v>
      </c>
      <c r="AC23" s="136">
        <v>519</v>
      </c>
      <c r="AD23" s="136">
        <v>51</v>
      </c>
      <c r="AE23" s="136">
        <v>0</v>
      </c>
      <c r="AF23" s="136">
        <v>0</v>
      </c>
      <c r="AG23" s="136">
        <v>0</v>
      </c>
      <c r="AH23" s="136">
        <v>0</v>
      </c>
      <c r="AI23" s="136">
        <v>0</v>
      </c>
      <c r="AJ23" s="136">
        <v>0</v>
      </c>
      <c r="AK23" s="136">
        <v>0</v>
      </c>
      <c r="AL23" s="136">
        <v>0</v>
      </c>
      <c r="AM23" s="131"/>
    </row>
    <row r="24" spans="2:39" x14ac:dyDescent="0.25">
      <c r="B24" s="126"/>
      <c r="C24" s="106" t="s">
        <v>46</v>
      </c>
      <c r="D24" s="106" t="s">
        <v>31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23</v>
      </c>
      <c r="P24" s="136">
        <v>3</v>
      </c>
      <c r="Q24" s="136">
        <v>14</v>
      </c>
      <c r="R24" s="136">
        <v>2</v>
      </c>
      <c r="S24" s="136">
        <v>0</v>
      </c>
      <c r="T24" s="136">
        <v>0</v>
      </c>
      <c r="U24" s="136">
        <v>0</v>
      </c>
      <c r="V24" s="136">
        <v>0</v>
      </c>
      <c r="W24" s="136">
        <v>0</v>
      </c>
      <c r="X24" s="136">
        <v>0</v>
      </c>
      <c r="Y24" s="136">
        <v>0</v>
      </c>
      <c r="Z24" s="136">
        <v>0</v>
      </c>
      <c r="AA24" s="136">
        <v>0</v>
      </c>
      <c r="AB24" s="136">
        <v>0</v>
      </c>
      <c r="AC24" s="136">
        <v>0</v>
      </c>
      <c r="AD24" s="136">
        <v>0</v>
      </c>
      <c r="AE24" s="136">
        <v>0</v>
      </c>
      <c r="AF24" s="136">
        <v>0</v>
      </c>
      <c r="AG24" s="136">
        <v>0</v>
      </c>
      <c r="AH24" s="136">
        <v>0</v>
      </c>
      <c r="AI24" s="136">
        <v>5</v>
      </c>
      <c r="AJ24" s="136">
        <v>1</v>
      </c>
      <c r="AK24" s="136">
        <v>45</v>
      </c>
      <c r="AL24" s="136">
        <v>6</v>
      </c>
      <c r="AM24" s="131"/>
    </row>
    <row r="25" spans="2:39" x14ac:dyDescent="0.25">
      <c r="B25" s="126"/>
      <c r="C25" s="106" t="s">
        <v>51</v>
      </c>
      <c r="D25" s="106" t="s">
        <v>32</v>
      </c>
      <c r="E25" s="136">
        <v>0</v>
      </c>
      <c r="F25" s="136">
        <v>0</v>
      </c>
      <c r="G25" s="136">
        <v>0</v>
      </c>
      <c r="H25" s="136">
        <v>0</v>
      </c>
      <c r="I25" s="136">
        <v>0</v>
      </c>
      <c r="J25" s="136"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6">
        <v>0</v>
      </c>
      <c r="W25" s="136">
        <v>0</v>
      </c>
      <c r="X25" s="136">
        <v>0</v>
      </c>
      <c r="Y25" s="136">
        <v>0</v>
      </c>
      <c r="Z25" s="136">
        <v>0</v>
      </c>
      <c r="AA25" s="136">
        <v>0</v>
      </c>
      <c r="AB25" s="136">
        <v>0</v>
      </c>
      <c r="AC25" s="136">
        <v>0</v>
      </c>
      <c r="AD25" s="136">
        <v>0</v>
      </c>
      <c r="AE25" s="136">
        <v>661</v>
      </c>
      <c r="AF25" s="136">
        <v>66</v>
      </c>
      <c r="AG25" s="136">
        <v>0</v>
      </c>
      <c r="AH25" s="136">
        <v>0</v>
      </c>
      <c r="AI25" s="136">
        <v>0</v>
      </c>
      <c r="AJ25" s="136">
        <v>0</v>
      </c>
      <c r="AK25" s="136">
        <v>0</v>
      </c>
      <c r="AL25" s="136">
        <v>0</v>
      </c>
      <c r="AM25" s="131"/>
    </row>
    <row r="26" spans="2:39" x14ac:dyDescent="0.25">
      <c r="B26" s="126"/>
      <c r="C26" s="106" t="s">
        <v>47</v>
      </c>
      <c r="D26" s="106" t="s">
        <v>33</v>
      </c>
      <c r="E26" s="136">
        <v>0</v>
      </c>
      <c r="F26" s="136">
        <v>0</v>
      </c>
      <c r="G26" s="136">
        <v>0</v>
      </c>
      <c r="H26" s="136">
        <v>0</v>
      </c>
      <c r="I26" s="136">
        <v>0</v>
      </c>
      <c r="J26" s="136"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0</v>
      </c>
      <c r="Y26" s="136">
        <v>0</v>
      </c>
      <c r="Z26" s="136">
        <v>0</v>
      </c>
      <c r="AA26" s="136">
        <v>0</v>
      </c>
      <c r="AB26" s="136">
        <v>0</v>
      </c>
      <c r="AC26" s="136">
        <v>0</v>
      </c>
      <c r="AD26" s="136">
        <v>0</v>
      </c>
      <c r="AE26" s="136">
        <v>0</v>
      </c>
      <c r="AF26" s="136">
        <v>0</v>
      </c>
      <c r="AG26" s="136">
        <v>0</v>
      </c>
      <c r="AH26" s="136">
        <v>0</v>
      </c>
      <c r="AI26" s="136">
        <v>0</v>
      </c>
      <c r="AJ26" s="136">
        <v>0</v>
      </c>
      <c r="AK26" s="136">
        <v>2414</v>
      </c>
      <c r="AL26" s="136">
        <v>186</v>
      </c>
      <c r="AM26" s="131"/>
    </row>
    <row r="27" spans="2:39" x14ac:dyDescent="0.25">
      <c r="B27" s="126"/>
      <c r="C27" s="106" t="s">
        <v>40</v>
      </c>
      <c r="D27" s="106" t="s">
        <v>34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6">
        <v>0</v>
      </c>
      <c r="T27" s="136">
        <v>0</v>
      </c>
      <c r="U27" s="136">
        <v>0</v>
      </c>
      <c r="V27" s="136">
        <v>0</v>
      </c>
      <c r="W27" s="136">
        <v>0</v>
      </c>
      <c r="X27" s="136">
        <v>0</v>
      </c>
      <c r="Y27" s="136">
        <v>0</v>
      </c>
      <c r="Z27" s="136">
        <v>0</v>
      </c>
      <c r="AA27" s="136">
        <v>0</v>
      </c>
      <c r="AB27" s="136">
        <v>0</v>
      </c>
      <c r="AC27" s="136">
        <v>0</v>
      </c>
      <c r="AD27" s="136">
        <v>0</v>
      </c>
      <c r="AE27" s="136">
        <v>1</v>
      </c>
      <c r="AF27" s="136">
        <v>0</v>
      </c>
      <c r="AG27" s="136">
        <v>0</v>
      </c>
      <c r="AH27" s="136">
        <v>0</v>
      </c>
      <c r="AI27" s="136">
        <v>0</v>
      </c>
      <c r="AJ27" s="136">
        <v>0</v>
      </c>
      <c r="AK27" s="136">
        <v>1</v>
      </c>
      <c r="AL27" s="136">
        <v>0</v>
      </c>
      <c r="AM27" s="131"/>
    </row>
    <row r="28" spans="2:39" x14ac:dyDescent="0.25">
      <c r="B28" s="126"/>
      <c r="C28" s="106" t="s">
        <v>48</v>
      </c>
      <c r="D28" s="106" t="s">
        <v>35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69</v>
      </c>
      <c r="P28" s="136">
        <v>13</v>
      </c>
      <c r="Q28" s="136">
        <v>138</v>
      </c>
      <c r="R28" s="136">
        <v>25</v>
      </c>
      <c r="S28" s="136">
        <v>0</v>
      </c>
      <c r="T28" s="136">
        <v>0</v>
      </c>
      <c r="U28" s="136">
        <v>0</v>
      </c>
      <c r="V28" s="136">
        <v>0</v>
      </c>
      <c r="W28" s="136">
        <v>0</v>
      </c>
      <c r="X28" s="136">
        <v>0</v>
      </c>
      <c r="Y28" s="136">
        <v>0</v>
      </c>
      <c r="Z28" s="136">
        <v>0</v>
      </c>
      <c r="AA28" s="136">
        <v>0</v>
      </c>
      <c r="AB28" s="136">
        <v>0</v>
      </c>
      <c r="AC28" s="136">
        <v>0</v>
      </c>
      <c r="AD28" s="136">
        <v>0</v>
      </c>
      <c r="AE28" s="136">
        <v>0</v>
      </c>
      <c r="AF28" s="136">
        <v>0</v>
      </c>
      <c r="AG28" s="136">
        <v>0</v>
      </c>
      <c r="AH28" s="136">
        <v>0</v>
      </c>
      <c r="AI28" s="136">
        <v>0</v>
      </c>
      <c r="AJ28" s="136">
        <v>0</v>
      </c>
      <c r="AK28" s="136">
        <v>0</v>
      </c>
      <c r="AL28" s="136">
        <v>0</v>
      </c>
      <c r="AM28" s="131"/>
    </row>
    <row r="29" spans="2:39" x14ac:dyDescent="0.25">
      <c r="B29" s="126"/>
      <c r="C29" s="106" t="s">
        <v>49</v>
      </c>
      <c r="D29" s="106" t="s">
        <v>36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386</v>
      </c>
      <c r="N29" s="136">
        <v>33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  <c r="Y29" s="136">
        <v>0</v>
      </c>
      <c r="Z29" s="136">
        <v>0</v>
      </c>
      <c r="AA29" s="136">
        <v>96</v>
      </c>
      <c r="AB29" s="136">
        <v>8</v>
      </c>
      <c r="AC29" s="136">
        <v>0</v>
      </c>
      <c r="AD29" s="136">
        <v>0</v>
      </c>
      <c r="AE29" s="136">
        <v>0</v>
      </c>
      <c r="AF29" s="136">
        <v>0</v>
      </c>
      <c r="AG29" s="136">
        <v>0</v>
      </c>
      <c r="AH29" s="136">
        <v>0</v>
      </c>
      <c r="AI29" s="136">
        <v>0</v>
      </c>
      <c r="AJ29" s="136">
        <v>0</v>
      </c>
      <c r="AK29" s="136">
        <v>0</v>
      </c>
      <c r="AL29" s="136">
        <v>0</v>
      </c>
      <c r="AM29" s="131"/>
    </row>
    <row r="30" spans="2:39" x14ac:dyDescent="0.25">
      <c r="B30" s="126"/>
      <c r="C30" s="106" t="s">
        <v>49</v>
      </c>
      <c r="D30" s="106" t="s">
        <v>37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260</v>
      </c>
      <c r="N30" s="136">
        <v>27</v>
      </c>
      <c r="O30" s="136">
        <v>0</v>
      </c>
      <c r="P30" s="136">
        <v>0</v>
      </c>
      <c r="Q30" s="136">
        <v>0</v>
      </c>
      <c r="R30" s="136">
        <v>0</v>
      </c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136">
        <v>0</v>
      </c>
      <c r="Y30" s="136">
        <v>0</v>
      </c>
      <c r="Z30" s="136">
        <v>0</v>
      </c>
      <c r="AA30" s="136">
        <v>260</v>
      </c>
      <c r="AB30" s="136">
        <v>27</v>
      </c>
      <c r="AC30" s="136">
        <v>0</v>
      </c>
      <c r="AD30" s="136">
        <v>0</v>
      </c>
      <c r="AE30" s="136">
        <v>0</v>
      </c>
      <c r="AF30" s="136">
        <v>0</v>
      </c>
      <c r="AG30" s="136">
        <v>0</v>
      </c>
      <c r="AH30" s="136">
        <v>0</v>
      </c>
      <c r="AI30" s="136">
        <v>0</v>
      </c>
      <c r="AJ30" s="136">
        <v>0</v>
      </c>
      <c r="AK30" s="136">
        <v>0</v>
      </c>
      <c r="AL30" s="136">
        <v>0</v>
      </c>
      <c r="AM30" s="131"/>
    </row>
    <row r="31" spans="2:39" x14ac:dyDescent="0.25">
      <c r="B31" s="126"/>
      <c r="C31" s="106" t="s">
        <v>52</v>
      </c>
      <c r="D31" s="106" t="s">
        <v>38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687</v>
      </c>
      <c r="P31" s="136">
        <v>68</v>
      </c>
      <c r="Q31" s="136">
        <v>69</v>
      </c>
      <c r="R31" s="136">
        <v>7</v>
      </c>
      <c r="S31" s="136">
        <v>0</v>
      </c>
      <c r="T31" s="136">
        <v>0</v>
      </c>
      <c r="U31" s="136">
        <v>0</v>
      </c>
      <c r="V31" s="136">
        <v>0</v>
      </c>
      <c r="W31" s="136">
        <v>0</v>
      </c>
      <c r="X31" s="136">
        <v>0</v>
      </c>
      <c r="Y31" s="136">
        <v>0</v>
      </c>
      <c r="Z31" s="136">
        <v>0</v>
      </c>
      <c r="AA31" s="136">
        <v>0</v>
      </c>
      <c r="AB31" s="136">
        <v>0</v>
      </c>
      <c r="AC31" s="136">
        <v>0</v>
      </c>
      <c r="AD31" s="136">
        <v>0</v>
      </c>
      <c r="AE31" s="136">
        <v>0</v>
      </c>
      <c r="AF31" s="136">
        <v>0</v>
      </c>
      <c r="AG31" s="136">
        <v>0</v>
      </c>
      <c r="AH31" s="136">
        <v>0</v>
      </c>
      <c r="AI31" s="136">
        <v>1084</v>
      </c>
      <c r="AJ31" s="136">
        <v>108</v>
      </c>
      <c r="AK31" s="136">
        <v>0</v>
      </c>
      <c r="AL31" s="136">
        <v>0</v>
      </c>
      <c r="AM31" s="131"/>
    </row>
    <row r="32" spans="2:39" x14ac:dyDescent="0.25">
      <c r="B32" s="126"/>
      <c r="C32" s="106" t="s">
        <v>240</v>
      </c>
      <c r="D32" s="106" t="s">
        <v>241</v>
      </c>
      <c r="E32" s="162">
        <v>0</v>
      </c>
      <c r="F32" s="162">
        <v>0</v>
      </c>
      <c r="G32" s="162">
        <v>0</v>
      </c>
      <c r="H32" s="162">
        <v>0</v>
      </c>
      <c r="I32" s="162">
        <v>81</v>
      </c>
      <c r="J32" s="162">
        <v>8</v>
      </c>
      <c r="K32" s="162">
        <v>0</v>
      </c>
      <c r="L32" s="162">
        <v>0</v>
      </c>
      <c r="M32" s="162">
        <v>0</v>
      </c>
      <c r="N32" s="162">
        <v>0</v>
      </c>
      <c r="O32" s="162">
        <v>0</v>
      </c>
      <c r="P32" s="162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0</v>
      </c>
      <c r="V32" s="162">
        <v>0</v>
      </c>
      <c r="W32" s="162">
        <v>0</v>
      </c>
      <c r="X32" s="162">
        <v>0</v>
      </c>
      <c r="Y32" s="162">
        <v>0</v>
      </c>
      <c r="Z32" s="162">
        <v>0</v>
      </c>
      <c r="AA32" s="162">
        <v>0</v>
      </c>
      <c r="AB32" s="162">
        <v>0</v>
      </c>
      <c r="AC32" s="162">
        <v>0</v>
      </c>
      <c r="AD32" s="162">
        <v>0</v>
      </c>
      <c r="AE32" s="162">
        <v>0</v>
      </c>
      <c r="AF32" s="162">
        <v>0</v>
      </c>
      <c r="AG32" s="162">
        <v>0</v>
      </c>
      <c r="AH32" s="162">
        <v>0</v>
      </c>
      <c r="AI32" s="162">
        <v>0</v>
      </c>
      <c r="AJ32" s="162">
        <v>0</v>
      </c>
      <c r="AK32" s="162">
        <v>0</v>
      </c>
      <c r="AL32" s="162">
        <v>0</v>
      </c>
      <c r="AM32" s="131"/>
    </row>
    <row r="33" spans="2:39" x14ac:dyDescent="0.25">
      <c r="B33" s="126"/>
      <c r="C33" s="106" t="s">
        <v>253</v>
      </c>
      <c r="D33" s="106" t="s">
        <v>254</v>
      </c>
      <c r="E33" s="162">
        <v>0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0</v>
      </c>
      <c r="V33" s="162">
        <v>0</v>
      </c>
      <c r="W33" s="162">
        <v>0</v>
      </c>
      <c r="X33" s="162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0</v>
      </c>
      <c r="AF33" s="162">
        <v>0</v>
      </c>
      <c r="AG33" s="162">
        <v>0</v>
      </c>
      <c r="AH33" s="162">
        <v>0</v>
      </c>
      <c r="AI33" s="162">
        <v>0</v>
      </c>
      <c r="AJ33" s="162">
        <v>0</v>
      </c>
      <c r="AK33" s="162">
        <v>0</v>
      </c>
      <c r="AL33" s="162">
        <v>0</v>
      </c>
      <c r="AM33" s="131"/>
    </row>
    <row r="34" spans="2:39" x14ac:dyDescent="0.25">
      <c r="B34" s="126"/>
      <c r="C34" s="106" t="s">
        <v>255</v>
      </c>
      <c r="D34" s="106" t="s">
        <v>258</v>
      </c>
      <c r="E34" s="162">
        <v>0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0</v>
      </c>
      <c r="V34" s="162">
        <v>0</v>
      </c>
      <c r="W34" s="162">
        <v>0</v>
      </c>
      <c r="X34" s="162">
        <v>0</v>
      </c>
      <c r="Y34" s="162">
        <v>302</v>
      </c>
      <c r="Z34" s="162">
        <v>32</v>
      </c>
      <c r="AA34" s="162">
        <v>0</v>
      </c>
      <c r="AB34" s="162">
        <v>0</v>
      </c>
      <c r="AC34" s="162">
        <v>0</v>
      </c>
      <c r="AD34" s="162">
        <v>0</v>
      </c>
      <c r="AE34" s="162">
        <v>0</v>
      </c>
      <c r="AF34" s="162">
        <v>0</v>
      </c>
      <c r="AG34" s="162">
        <v>0</v>
      </c>
      <c r="AH34" s="162">
        <v>0</v>
      </c>
      <c r="AI34" s="162">
        <v>0</v>
      </c>
      <c r="AJ34" s="162">
        <v>0</v>
      </c>
      <c r="AK34" s="162">
        <v>151</v>
      </c>
      <c r="AL34" s="162">
        <v>16</v>
      </c>
      <c r="AM34" s="131"/>
    </row>
    <row r="35" spans="2:39" x14ac:dyDescent="0.25">
      <c r="B35" s="126"/>
      <c r="C35" s="106" t="s">
        <v>256</v>
      </c>
      <c r="D35" s="106" t="s">
        <v>259</v>
      </c>
      <c r="E35" s="162">
        <v>0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2">
        <v>0</v>
      </c>
      <c r="L35" s="162">
        <v>0</v>
      </c>
      <c r="M35" s="162">
        <v>0</v>
      </c>
      <c r="N35" s="162">
        <v>0</v>
      </c>
      <c r="O35" s="162">
        <v>0</v>
      </c>
      <c r="P35" s="162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0</v>
      </c>
      <c r="V35" s="162">
        <v>0</v>
      </c>
      <c r="W35" s="162">
        <v>0</v>
      </c>
      <c r="X35" s="162">
        <v>0</v>
      </c>
      <c r="Y35" s="162">
        <v>334</v>
      </c>
      <c r="Z35" s="162">
        <v>31</v>
      </c>
      <c r="AA35" s="162">
        <v>0</v>
      </c>
      <c r="AB35" s="162">
        <v>0</v>
      </c>
      <c r="AC35" s="162">
        <v>0</v>
      </c>
      <c r="AD35" s="162">
        <v>0</v>
      </c>
      <c r="AE35" s="162">
        <v>0</v>
      </c>
      <c r="AF35" s="162">
        <v>0</v>
      </c>
      <c r="AG35" s="162">
        <v>0</v>
      </c>
      <c r="AH35" s="162">
        <v>0</v>
      </c>
      <c r="AI35" s="162">
        <v>0</v>
      </c>
      <c r="AJ35" s="162">
        <v>0</v>
      </c>
      <c r="AK35" s="162">
        <v>167</v>
      </c>
      <c r="AL35" s="162">
        <v>16</v>
      </c>
      <c r="AM35" s="131"/>
    </row>
    <row r="36" spans="2:39" x14ac:dyDescent="0.25">
      <c r="B36" s="126"/>
      <c r="C36" s="106" t="s">
        <v>257</v>
      </c>
      <c r="D36" s="106" t="s">
        <v>260</v>
      </c>
      <c r="E36" s="162">
        <v>0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2">
        <v>0</v>
      </c>
      <c r="L36" s="162">
        <v>0</v>
      </c>
      <c r="M36" s="162">
        <v>0</v>
      </c>
      <c r="N36" s="162">
        <v>0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62">
        <v>0</v>
      </c>
      <c r="V36" s="162">
        <v>0</v>
      </c>
      <c r="W36" s="162">
        <v>0</v>
      </c>
      <c r="X36" s="162">
        <v>0</v>
      </c>
      <c r="Y36" s="162">
        <v>349</v>
      </c>
      <c r="Z36" s="162">
        <v>37</v>
      </c>
      <c r="AA36" s="162">
        <v>0</v>
      </c>
      <c r="AB36" s="162">
        <v>0</v>
      </c>
      <c r="AC36" s="162">
        <v>0</v>
      </c>
      <c r="AD36" s="162">
        <v>0</v>
      </c>
      <c r="AE36" s="162">
        <v>0</v>
      </c>
      <c r="AF36" s="162">
        <v>0</v>
      </c>
      <c r="AG36" s="162">
        <v>0</v>
      </c>
      <c r="AH36" s="162">
        <v>0</v>
      </c>
      <c r="AI36" s="162">
        <v>0</v>
      </c>
      <c r="AJ36" s="162">
        <v>0</v>
      </c>
      <c r="AK36" s="162">
        <v>175</v>
      </c>
      <c r="AL36" s="162">
        <v>19</v>
      </c>
      <c r="AM36" s="131"/>
    </row>
    <row r="37" spans="2:39" x14ac:dyDescent="0.25">
      <c r="B37" s="126"/>
      <c r="C37" s="116" t="s">
        <v>266</v>
      </c>
      <c r="D37" s="116" t="s">
        <v>267</v>
      </c>
      <c r="E37" s="162">
        <v>0</v>
      </c>
      <c r="F37" s="162">
        <v>0</v>
      </c>
      <c r="G37" s="162">
        <v>0</v>
      </c>
      <c r="H37" s="162">
        <v>0</v>
      </c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940</v>
      </c>
      <c r="P37" s="162">
        <v>62</v>
      </c>
      <c r="Q37" s="162">
        <v>1175</v>
      </c>
      <c r="R37" s="162">
        <v>78</v>
      </c>
      <c r="S37" s="162">
        <v>0</v>
      </c>
      <c r="T37" s="162">
        <v>0</v>
      </c>
      <c r="U37" s="162">
        <v>0</v>
      </c>
      <c r="V37" s="162">
        <v>0</v>
      </c>
      <c r="W37" s="162">
        <v>0</v>
      </c>
      <c r="X37" s="162">
        <v>0</v>
      </c>
      <c r="Y37" s="162">
        <v>0</v>
      </c>
      <c r="Z37" s="162">
        <v>0</v>
      </c>
      <c r="AA37" s="162">
        <v>0</v>
      </c>
      <c r="AB37" s="162">
        <v>0</v>
      </c>
      <c r="AC37" s="162">
        <v>0</v>
      </c>
      <c r="AD37" s="162">
        <v>0</v>
      </c>
      <c r="AE37" s="162">
        <v>0</v>
      </c>
      <c r="AF37" s="162">
        <v>0</v>
      </c>
      <c r="AG37" s="162">
        <v>0</v>
      </c>
      <c r="AH37" s="162">
        <v>0</v>
      </c>
      <c r="AI37" s="162">
        <v>59</v>
      </c>
      <c r="AJ37" s="162">
        <v>4</v>
      </c>
      <c r="AK37" s="162">
        <v>59</v>
      </c>
      <c r="AL37" s="162">
        <v>4</v>
      </c>
      <c r="AM37" s="131"/>
    </row>
    <row r="38" spans="2:39" x14ac:dyDescent="0.25">
      <c r="B38" s="126"/>
      <c r="C38" s="116" t="s">
        <v>269</v>
      </c>
      <c r="D38" s="116" t="s">
        <v>271</v>
      </c>
      <c r="E38" s="162">
        <v>0</v>
      </c>
      <c r="F38" s="162">
        <v>0</v>
      </c>
      <c r="G38" s="162">
        <v>0</v>
      </c>
      <c r="H38" s="162">
        <v>0</v>
      </c>
      <c r="I38" s="162">
        <v>0</v>
      </c>
      <c r="J38" s="162">
        <v>0</v>
      </c>
      <c r="K38" s="162">
        <v>63</v>
      </c>
      <c r="L38" s="162">
        <v>3</v>
      </c>
      <c r="M38" s="162">
        <v>0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2">
        <v>0</v>
      </c>
      <c r="U38" s="162">
        <v>0</v>
      </c>
      <c r="V38" s="162">
        <v>0</v>
      </c>
      <c r="W38" s="162">
        <v>0</v>
      </c>
      <c r="X38" s="162">
        <v>0</v>
      </c>
      <c r="Y38" s="162">
        <v>0</v>
      </c>
      <c r="Z38" s="162">
        <v>0</v>
      </c>
      <c r="AA38" s="162">
        <v>0</v>
      </c>
      <c r="AB38" s="162">
        <v>0</v>
      </c>
      <c r="AC38" s="162">
        <v>0</v>
      </c>
      <c r="AD38" s="162">
        <v>0</v>
      </c>
      <c r="AE38" s="162">
        <v>0</v>
      </c>
      <c r="AF38" s="162">
        <v>0</v>
      </c>
      <c r="AG38" s="162">
        <v>63</v>
      </c>
      <c r="AH38" s="162">
        <v>3</v>
      </c>
      <c r="AI38" s="162">
        <v>0</v>
      </c>
      <c r="AJ38" s="162">
        <v>0</v>
      </c>
      <c r="AK38" s="162">
        <v>0</v>
      </c>
      <c r="AL38" s="162">
        <v>0</v>
      </c>
      <c r="AM38" s="131"/>
    </row>
    <row r="39" spans="2:39" x14ac:dyDescent="0.25">
      <c r="B39" s="126"/>
      <c r="C39" s="156" t="s">
        <v>276</v>
      </c>
      <c r="D39" s="156" t="s">
        <v>273</v>
      </c>
      <c r="E39" s="162">
        <v>0</v>
      </c>
      <c r="F39" s="162">
        <v>0</v>
      </c>
      <c r="G39" s="162">
        <v>0</v>
      </c>
      <c r="H39" s="162">
        <v>0</v>
      </c>
      <c r="I39" s="162">
        <v>0</v>
      </c>
      <c r="J39" s="162">
        <v>0</v>
      </c>
      <c r="K39" s="162">
        <v>0</v>
      </c>
      <c r="L39" s="162">
        <v>0</v>
      </c>
      <c r="M39" s="162">
        <v>0</v>
      </c>
      <c r="N39" s="162">
        <v>0</v>
      </c>
      <c r="O39" s="162">
        <v>0</v>
      </c>
      <c r="P39" s="162">
        <v>0</v>
      </c>
      <c r="Q39" s="162">
        <v>0</v>
      </c>
      <c r="R39" s="162">
        <v>0</v>
      </c>
      <c r="S39" s="162">
        <v>0</v>
      </c>
      <c r="T39" s="162">
        <v>0</v>
      </c>
      <c r="U39" s="162">
        <v>0</v>
      </c>
      <c r="V39" s="162">
        <v>0</v>
      </c>
      <c r="W39" s="162">
        <v>0</v>
      </c>
      <c r="X39" s="162">
        <v>0</v>
      </c>
      <c r="Y39" s="162">
        <v>0</v>
      </c>
      <c r="Z39" s="162">
        <v>0</v>
      </c>
      <c r="AA39" s="162">
        <v>0</v>
      </c>
      <c r="AB39" s="162">
        <v>0</v>
      </c>
      <c r="AC39" s="162">
        <v>430</v>
      </c>
      <c r="AD39" s="162">
        <v>42</v>
      </c>
      <c r="AE39" s="162">
        <v>0</v>
      </c>
      <c r="AF39" s="162">
        <v>0</v>
      </c>
      <c r="AG39" s="162">
        <v>0</v>
      </c>
      <c r="AH39" s="162">
        <v>0</v>
      </c>
      <c r="AI39" s="162">
        <v>0</v>
      </c>
      <c r="AJ39" s="162">
        <v>0</v>
      </c>
      <c r="AK39" s="162">
        <v>0</v>
      </c>
      <c r="AL39" s="162">
        <v>0</v>
      </c>
      <c r="AM39" s="131"/>
    </row>
    <row r="40" spans="2:39" x14ac:dyDescent="0.25">
      <c r="B40" s="126"/>
      <c r="C40" s="156" t="s">
        <v>277</v>
      </c>
      <c r="D40" s="156" t="s">
        <v>274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  <c r="J40" s="162">
        <v>0</v>
      </c>
      <c r="K40" s="162">
        <v>45</v>
      </c>
      <c r="L40" s="162">
        <v>11</v>
      </c>
      <c r="M40" s="162">
        <v>0</v>
      </c>
      <c r="N40" s="162">
        <v>0</v>
      </c>
      <c r="O40" s="162">
        <v>0</v>
      </c>
      <c r="P40" s="162">
        <v>0</v>
      </c>
      <c r="Q40" s="162">
        <v>0</v>
      </c>
      <c r="R40" s="162">
        <v>0</v>
      </c>
      <c r="S40" s="162">
        <v>0</v>
      </c>
      <c r="T40" s="162">
        <v>0</v>
      </c>
      <c r="U40" s="162">
        <v>0</v>
      </c>
      <c r="V40" s="162">
        <v>0</v>
      </c>
      <c r="W40" s="162">
        <v>0</v>
      </c>
      <c r="X40" s="162">
        <v>0</v>
      </c>
      <c r="Y40" s="162">
        <v>0</v>
      </c>
      <c r="Z40" s="162">
        <v>0</v>
      </c>
      <c r="AA40" s="162">
        <v>0</v>
      </c>
      <c r="AB40" s="162">
        <v>0</v>
      </c>
      <c r="AC40" s="162">
        <v>0</v>
      </c>
      <c r="AD40" s="162">
        <v>0</v>
      </c>
      <c r="AE40" s="162">
        <v>0</v>
      </c>
      <c r="AF40" s="162">
        <v>0</v>
      </c>
      <c r="AG40" s="162">
        <v>0</v>
      </c>
      <c r="AH40" s="162">
        <v>0</v>
      </c>
      <c r="AI40" s="162">
        <v>0</v>
      </c>
      <c r="AJ40" s="162">
        <v>0</v>
      </c>
      <c r="AK40" s="162">
        <v>0</v>
      </c>
      <c r="AL40" s="162">
        <v>0</v>
      </c>
      <c r="AM40" s="131"/>
    </row>
    <row r="41" spans="2:39" x14ac:dyDescent="0.25">
      <c r="B41" s="126"/>
      <c r="C41" s="156" t="s">
        <v>275</v>
      </c>
      <c r="D41" s="156" t="s">
        <v>272</v>
      </c>
      <c r="E41" s="162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62">
        <v>0</v>
      </c>
      <c r="N41" s="162">
        <v>0</v>
      </c>
      <c r="O41" s="162">
        <v>0</v>
      </c>
      <c r="P41" s="162">
        <v>0</v>
      </c>
      <c r="Q41" s="162">
        <v>0</v>
      </c>
      <c r="R41" s="162">
        <v>0</v>
      </c>
      <c r="S41" s="162">
        <v>0</v>
      </c>
      <c r="T41" s="162">
        <v>0</v>
      </c>
      <c r="U41" s="162">
        <v>0</v>
      </c>
      <c r="V41" s="162">
        <v>0</v>
      </c>
      <c r="W41" s="162">
        <v>0</v>
      </c>
      <c r="X41" s="162">
        <v>0</v>
      </c>
      <c r="Y41" s="162">
        <v>0</v>
      </c>
      <c r="Z41" s="162">
        <v>0</v>
      </c>
      <c r="AA41" s="162">
        <v>0</v>
      </c>
      <c r="AB41" s="162">
        <v>0</v>
      </c>
      <c r="AC41" s="162">
        <v>0</v>
      </c>
      <c r="AD41" s="162">
        <v>0</v>
      </c>
      <c r="AE41" s="162">
        <v>755</v>
      </c>
      <c r="AF41" s="162">
        <v>80</v>
      </c>
      <c r="AG41" s="162">
        <v>0</v>
      </c>
      <c r="AH41" s="162">
        <v>0</v>
      </c>
      <c r="AI41" s="162">
        <v>0</v>
      </c>
      <c r="AJ41" s="162">
        <v>0</v>
      </c>
      <c r="AK41" s="162">
        <v>0</v>
      </c>
      <c r="AL41" s="162">
        <v>0</v>
      </c>
      <c r="AM41" s="131"/>
    </row>
    <row r="42" spans="2:39" x14ac:dyDescent="0.25">
      <c r="B42" s="126"/>
      <c r="C42" s="156" t="s">
        <v>284</v>
      </c>
      <c r="D42" s="156" t="s">
        <v>285</v>
      </c>
      <c r="E42" s="162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29</v>
      </c>
      <c r="L42" s="162">
        <v>4</v>
      </c>
      <c r="M42" s="162">
        <v>0</v>
      </c>
      <c r="N42" s="162">
        <v>0</v>
      </c>
      <c r="O42" s="162">
        <v>0</v>
      </c>
      <c r="P42" s="162">
        <v>0</v>
      </c>
      <c r="Q42" s="162">
        <v>0</v>
      </c>
      <c r="R42" s="162">
        <v>0</v>
      </c>
      <c r="S42" s="162">
        <v>0</v>
      </c>
      <c r="T42" s="162">
        <v>0</v>
      </c>
      <c r="U42" s="162">
        <v>0</v>
      </c>
      <c r="V42" s="162">
        <v>0</v>
      </c>
      <c r="W42" s="162">
        <v>0</v>
      </c>
      <c r="X42" s="162">
        <v>0</v>
      </c>
      <c r="Y42" s="162">
        <v>0</v>
      </c>
      <c r="Z42" s="162">
        <v>0</v>
      </c>
      <c r="AA42" s="162">
        <v>0</v>
      </c>
      <c r="AB42" s="162">
        <v>0</v>
      </c>
      <c r="AC42" s="162">
        <v>0</v>
      </c>
      <c r="AD42" s="162">
        <v>0</v>
      </c>
      <c r="AE42" s="162">
        <v>0</v>
      </c>
      <c r="AF42" s="162">
        <v>0</v>
      </c>
      <c r="AG42" s="162">
        <v>0</v>
      </c>
      <c r="AH42" s="162">
        <v>0</v>
      </c>
      <c r="AI42" s="162">
        <v>0</v>
      </c>
      <c r="AJ42" s="162">
        <v>0</v>
      </c>
      <c r="AK42" s="162">
        <v>0</v>
      </c>
      <c r="AL42" s="162">
        <v>0</v>
      </c>
      <c r="AM42" s="131"/>
    </row>
    <row r="43" spans="2:39" x14ac:dyDescent="0.25">
      <c r="B43" s="126"/>
      <c r="C43" s="156" t="s">
        <v>282</v>
      </c>
      <c r="D43" s="156" t="s">
        <v>283</v>
      </c>
      <c r="E43" s="162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62">
        <v>0</v>
      </c>
      <c r="N43" s="162">
        <v>0</v>
      </c>
      <c r="O43" s="162">
        <v>0</v>
      </c>
      <c r="P43" s="162">
        <v>0</v>
      </c>
      <c r="Q43" s="162">
        <v>0</v>
      </c>
      <c r="R43" s="162">
        <v>0</v>
      </c>
      <c r="S43" s="162">
        <v>0</v>
      </c>
      <c r="T43" s="162">
        <v>0</v>
      </c>
      <c r="U43" s="162">
        <v>0</v>
      </c>
      <c r="V43" s="162">
        <v>0</v>
      </c>
      <c r="W43" s="162">
        <v>0</v>
      </c>
      <c r="X43" s="162">
        <v>0</v>
      </c>
      <c r="Y43" s="162">
        <v>3451</v>
      </c>
      <c r="Z43" s="162">
        <v>393</v>
      </c>
      <c r="AA43" s="162">
        <v>0</v>
      </c>
      <c r="AB43" s="162">
        <v>0</v>
      </c>
      <c r="AC43" s="162">
        <v>0</v>
      </c>
      <c r="AD43" s="162">
        <v>0</v>
      </c>
      <c r="AE43" s="162">
        <v>0</v>
      </c>
      <c r="AF43" s="162">
        <v>0</v>
      </c>
      <c r="AG43" s="162">
        <v>0</v>
      </c>
      <c r="AH43" s="162">
        <v>0</v>
      </c>
      <c r="AI43" s="162">
        <v>0</v>
      </c>
      <c r="AJ43" s="162">
        <v>0</v>
      </c>
      <c r="AK43" s="162">
        <v>1725</v>
      </c>
      <c r="AL43" s="162">
        <v>196</v>
      </c>
      <c r="AM43" s="131"/>
    </row>
    <row r="44" spans="2:39" x14ac:dyDescent="0.25">
      <c r="B44" s="126"/>
      <c r="C44" s="156" t="s">
        <v>288</v>
      </c>
      <c r="D44" s="156" t="s">
        <v>289</v>
      </c>
      <c r="E44" s="162">
        <v>0</v>
      </c>
      <c r="F44" s="162">
        <v>0</v>
      </c>
      <c r="G44" s="162">
        <v>0</v>
      </c>
      <c r="H44" s="162">
        <v>0</v>
      </c>
      <c r="I44" s="162">
        <v>117</v>
      </c>
      <c r="J44" s="162">
        <v>18</v>
      </c>
      <c r="K44" s="162">
        <v>117</v>
      </c>
      <c r="L44" s="162">
        <v>18</v>
      </c>
      <c r="M44" s="162">
        <v>0</v>
      </c>
      <c r="N44" s="162">
        <v>0</v>
      </c>
      <c r="O44" s="162">
        <v>0</v>
      </c>
      <c r="P44" s="162">
        <v>0</v>
      </c>
      <c r="Q44" s="162">
        <v>0</v>
      </c>
      <c r="R44" s="162">
        <v>0</v>
      </c>
      <c r="S44" s="162">
        <v>0</v>
      </c>
      <c r="T44" s="162">
        <v>0</v>
      </c>
      <c r="U44" s="162">
        <v>0</v>
      </c>
      <c r="V44" s="162">
        <v>0</v>
      </c>
      <c r="W44" s="162">
        <v>0</v>
      </c>
      <c r="X44" s="162">
        <v>0</v>
      </c>
      <c r="Y44" s="162">
        <v>0</v>
      </c>
      <c r="Z44" s="162">
        <v>0</v>
      </c>
      <c r="AA44" s="162">
        <v>0</v>
      </c>
      <c r="AB44" s="162">
        <v>0</v>
      </c>
      <c r="AC44" s="162">
        <v>0</v>
      </c>
      <c r="AD44" s="162">
        <v>0</v>
      </c>
      <c r="AE44" s="162">
        <v>0</v>
      </c>
      <c r="AF44" s="162">
        <v>0</v>
      </c>
      <c r="AG44" s="162">
        <v>0</v>
      </c>
      <c r="AH44" s="162">
        <v>0</v>
      </c>
      <c r="AI44" s="162">
        <v>0</v>
      </c>
      <c r="AJ44" s="162">
        <v>0</v>
      </c>
      <c r="AK44" s="162">
        <v>0</v>
      </c>
      <c r="AL44" s="162">
        <v>0</v>
      </c>
      <c r="AM44" s="131"/>
    </row>
    <row r="45" spans="2:39" x14ac:dyDescent="0.25">
      <c r="B45" s="126"/>
      <c r="C45" s="156" t="s">
        <v>293</v>
      </c>
      <c r="D45" s="156" t="s">
        <v>294</v>
      </c>
      <c r="E45" s="162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227</v>
      </c>
      <c r="L45" s="162">
        <v>24</v>
      </c>
      <c r="M45" s="162">
        <v>113</v>
      </c>
      <c r="N45" s="162">
        <v>12</v>
      </c>
      <c r="O45" s="162">
        <v>0</v>
      </c>
      <c r="P45" s="162">
        <v>0</v>
      </c>
      <c r="Q45" s="162">
        <v>0</v>
      </c>
      <c r="R45" s="162">
        <v>0</v>
      </c>
      <c r="S45" s="162">
        <v>278</v>
      </c>
      <c r="T45" s="162">
        <v>64</v>
      </c>
      <c r="U45" s="162">
        <v>278</v>
      </c>
      <c r="V45" s="162">
        <v>64</v>
      </c>
      <c r="W45" s="162">
        <v>64</v>
      </c>
      <c r="X45" s="162">
        <v>6</v>
      </c>
      <c r="Y45" s="162">
        <v>0</v>
      </c>
      <c r="Z45" s="162">
        <v>0</v>
      </c>
      <c r="AA45" s="162">
        <v>0</v>
      </c>
      <c r="AB45" s="162">
        <v>0</v>
      </c>
      <c r="AC45" s="162">
        <v>0</v>
      </c>
      <c r="AD45" s="162">
        <v>0</v>
      </c>
      <c r="AE45" s="162">
        <v>0</v>
      </c>
      <c r="AF45" s="162">
        <v>0</v>
      </c>
      <c r="AG45" s="162">
        <v>0</v>
      </c>
      <c r="AH45" s="162">
        <v>0</v>
      </c>
      <c r="AI45" s="162">
        <v>0</v>
      </c>
      <c r="AJ45" s="162">
        <v>0</v>
      </c>
      <c r="AK45" s="162">
        <v>0</v>
      </c>
      <c r="AL45" s="162">
        <v>0</v>
      </c>
      <c r="AM45" s="131"/>
    </row>
    <row r="46" spans="2:39" x14ac:dyDescent="0.25">
      <c r="B46" s="126"/>
      <c r="C46" s="135"/>
      <c r="D46" s="135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1"/>
    </row>
    <row r="47" spans="2:39" x14ac:dyDescent="0.25">
      <c r="B47" s="126"/>
      <c r="C47" s="224" t="s">
        <v>75</v>
      </c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6"/>
      <c r="AM47" s="131"/>
    </row>
    <row r="48" spans="2:39" x14ac:dyDescent="0.25">
      <c r="B48" s="126"/>
      <c r="C48" s="233" t="s">
        <v>245</v>
      </c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5"/>
      <c r="AM48" s="131"/>
    </row>
    <row r="49" spans="2:39" x14ac:dyDescent="0.25">
      <c r="B49" s="126"/>
      <c r="C49" s="236" t="s">
        <v>165</v>
      </c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8"/>
      <c r="AM49" s="131"/>
    </row>
    <row r="50" spans="2:39" x14ac:dyDescent="0.25">
      <c r="B50" s="126"/>
      <c r="C50" s="195" t="s">
        <v>166</v>
      </c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7"/>
      <c r="AM50" s="131"/>
    </row>
    <row r="51" spans="2:39" ht="15.75" thickBot="1" x14ac:dyDescent="0.3">
      <c r="B51" s="128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3"/>
    </row>
  </sheetData>
  <mergeCells count="64">
    <mergeCell ref="C47:AL47"/>
    <mergeCell ref="C48:AL48"/>
    <mergeCell ref="C49:AL49"/>
    <mergeCell ref="C50:AL50"/>
    <mergeCell ref="C16:AL16"/>
    <mergeCell ref="C10:D10"/>
    <mergeCell ref="C11:D11"/>
    <mergeCell ref="C8:AL8"/>
    <mergeCell ref="C12:AL12"/>
    <mergeCell ref="D4:D7"/>
    <mergeCell ref="C4:C7"/>
    <mergeCell ref="AE4:AF4"/>
    <mergeCell ref="AC6:AD6"/>
    <mergeCell ref="AA6:AB6"/>
    <mergeCell ref="Y6:Z6"/>
    <mergeCell ref="W6:X6"/>
    <mergeCell ref="AK5:AL5"/>
    <mergeCell ref="AK4:AL4"/>
    <mergeCell ref="AI5:AJ5"/>
    <mergeCell ref="AI4:AJ4"/>
    <mergeCell ref="AG5:AH5"/>
    <mergeCell ref="C3:AL3"/>
    <mergeCell ref="C9:D9"/>
    <mergeCell ref="I6:J6"/>
    <mergeCell ref="G6:H6"/>
    <mergeCell ref="E6:F6"/>
    <mergeCell ref="AK6:AL6"/>
    <mergeCell ref="AI6:AJ6"/>
    <mergeCell ref="AG6:AH6"/>
    <mergeCell ref="AE6:AF6"/>
    <mergeCell ref="U6:V6"/>
    <mergeCell ref="S6:T6"/>
    <mergeCell ref="Q6:R6"/>
    <mergeCell ref="O6:P6"/>
    <mergeCell ref="M6:N6"/>
    <mergeCell ref="K6:L6"/>
    <mergeCell ref="AE5:AF5"/>
    <mergeCell ref="AG4:AH4"/>
    <mergeCell ref="O5:P5"/>
    <mergeCell ref="M5:N5"/>
    <mergeCell ref="K5:L5"/>
    <mergeCell ref="I5:J5"/>
    <mergeCell ref="G5:H5"/>
    <mergeCell ref="E5:F5"/>
    <mergeCell ref="Q4:R4"/>
    <mergeCell ref="AC5:AD5"/>
    <mergeCell ref="AA5:AB5"/>
    <mergeCell ref="Y5:Z5"/>
    <mergeCell ref="W5:X5"/>
    <mergeCell ref="U5:V5"/>
    <mergeCell ref="S5:T5"/>
    <mergeCell ref="Q5:R5"/>
    <mergeCell ref="AC4:AD4"/>
    <mergeCell ref="AA4:AB4"/>
    <mergeCell ref="Y4:Z4"/>
    <mergeCell ref="W4:X4"/>
    <mergeCell ref="U4:V4"/>
    <mergeCell ref="S4:T4"/>
    <mergeCell ref="E4:F4"/>
    <mergeCell ref="G4:H4"/>
    <mergeCell ref="O4:P4"/>
    <mergeCell ref="M4:N4"/>
    <mergeCell ref="K4:L4"/>
    <mergeCell ref="I4:J4"/>
  </mergeCells>
  <conditionalFormatting sqref="C3 C17:D38">
    <cfRule type="cellIs" dxfId="48" priority="65" operator="equal">
      <formula>"N/A"</formula>
    </cfRule>
  </conditionalFormatting>
  <conditionalFormatting sqref="C3 C17:D38">
    <cfRule type="cellIs" dxfId="47" priority="63" operator="equal">
      <formula>"OK"</formula>
    </cfRule>
    <cfRule type="cellIs" dxfId="46" priority="64" operator="equal">
      <formula>"NO"</formula>
    </cfRule>
  </conditionalFormatting>
  <conditionalFormatting sqref="C8">
    <cfRule type="cellIs" dxfId="45" priority="62" operator="equal">
      <formula>"N/A"</formula>
    </cfRule>
  </conditionalFormatting>
  <conditionalFormatting sqref="C8">
    <cfRule type="cellIs" dxfId="44" priority="60" operator="equal">
      <formula>"OK"</formula>
    </cfRule>
    <cfRule type="cellIs" dxfId="43" priority="61" operator="equal">
      <formula>"NO"</formula>
    </cfRule>
  </conditionalFormatting>
  <conditionalFormatting sqref="C12">
    <cfRule type="cellIs" dxfId="42" priority="59" operator="equal">
      <formula>"N/A"</formula>
    </cfRule>
  </conditionalFormatting>
  <conditionalFormatting sqref="C12">
    <cfRule type="cellIs" dxfId="41" priority="57" operator="equal">
      <formula>"OK"</formula>
    </cfRule>
    <cfRule type="cellIs" dxfId="40" priority="58" operator="equal">
      <formula>"NO"</formula>
    </cfRule>
  </conditionalFormatting>
  <conditionalFormatting sqref="C16">
    <cfRule type="cellIs" dxfId="39" priority="56" operator="equal">
      <formula>"N/A"</formula>
    </cfRule>
  </conditionalFormatting>
  <conditionalFormatting sqref="C16">
    <cfRule type="cellIs" dxfId="38" priority="54" operator="equal">
      <formula>"OK"</formula>
    </cfRule>
    <cfRule type="cellIs" dxfId="37" priority="55" operator="equal">
      <formula>"NO"</formula>
    </cfRule>
  </conditionalFormatting>
  <conditionalFormatting sqref="C9:D11">
    <cfRule type="cellIs" dxfId="36" priority="53" operator="equal">
      <formula>"N/A"</formula>
    </cfRule>
  </conditionalFormatting>
  <conditionalFormatting sqref="C9:D11">
    <cfRule type="cellIs" dxfId="35" priority="51" operator="equal">
      <formula>"OK"</formula>
    </cfRule>
    <cfRule type="cellIs" dxfId="34" priority="52" operator="equal">
      <formula>"NO"</formula>
    </cfRule>
  </conditionalFormatting>
  <conditionalFormatting sqref="C15:D15">
    <cfRule type="cellIs" dxfId="33" priority="50" operator="equal">
      <formula>"N/A"</formula>
    </cfRule>
  </conditionalFormatting>
  <conditionalFormatting sqref="C15:D15">
    <cfRule type="cellIs" dxfId="32" priority="48" operator="equal">
      <formula>"OK"</formula>
    </cfRule>
    <cfRule type="cellIs" dxfId="31" priority="49" operator="equal">
      <formula>"NO"</formula>
    </cfRule>
  </conditionalFormatting>
  <conditionalFormatting sqref="C47:C48 C46:D46">
    <cfRule type="cellIs" dxfId="30" priority="47" operator="equal">
      <formula>"N/A"</formula>
    </cfRule>
  </conditionalFormatting>
  <conditionalFormatting sqref="C47:C48 C46:D46">
    <cfRule type="cellIs" dxfId="29" priority="45" operator="equal">
      <formula>"OK"</formula>
    </cfRule>
    <cfRule type="cellIs" dxfId="28" priority="46" operator="equal">
      <formula>"NO"</formula>
    </cfRule>
  </conditionalFormatting>
  <conditionalFormatting sqref="C49">
    <cfRule type="cellIs" dxfId="27" priority="44" operator="equal">
      <formula>"N/A"</formula>
    </cfRule>
  </conditionalFormatting>
  <conditionalFormatting sqref="C49">
    <cfRule type="cellIs" dxfId="26" priority="42" operator="equal">
      <formula>"OK"</formula>
    </cfRule>
    <cfRule type="cellIs" dxfId="25" priority="43" operator="equal">
      <formula>"NO"</formula>
    </cfRule>
  </conditionalFormatting>
  <conditionalFormatting sqref="C50">
    <cfRule type="cellIs" dxfId="24" priority="41" operator="equal">
      <formula>"N/A"</formula>
    </cfRule>
  </conditionalFormatting>
  <conditionalFormatting sqref="C50">
    <cfRule type="cellIs" dxfId="23" priority="39" operator="equal">
      <formula>"OK"</formula>
    </cfRule>
    <cfRule type="cellIs" dxfId="22" priority="40" operator="equal">
      <formula>"NO"</formula>
    </cfRule>
  </conditionalFormatting>
  <conditionalFormatting sqref="E9:E11">
    <cfRule type="cellIs" dxfId="21" priority="38" operator="equal">
      <formula>"N/A"</formula>
    </cfRule>
  </conditionalFormatting>
  <conditionalFormatting sqref="E9:E11">
    <cfRule type="cellIs" dxfId="20" priority="36" operator="equal">
      <formula>"OK"</formula>
    </cfRule>
    <cfRule type="cellIs" dxfId="19" priority="37" operator="equal">
      <formula>"NO"</formula>
    </cfRule>
  </conditionalFormatting>
  <conditionalFormatting sqref="F9:AL11">
    <cfRule type="cellIs" dxfId="18" priority="35" operator="equal">
      <formula>"N/A"</formula>
    </cfRule>
  </conditionalFormatting>
  <conditionalFormatting sqref="F9:AL11">
    <cfRule type="cellIs" dxfId="17" priority="33" operator="equal">
      <formula>"OK"</formula>
    </cfRule>
    <cfRule type="cellIs" dxfId="16" priority="34" operator="equal">
      <formula>"NO"</formula>
    </cfRule>
  </conditionalFormatting>
  <conditionalFormatting sqref="E13:AL15 E17:AL46">
    <cfRule type="cellIs" dxfId="15" priority="32" operator="greaterThan">
      <formula>0</formula>
    </cfRule>
  </conditionalFormatting>
  <conditionalFormatting sqref="C39:D41">
    <cfRule type="cellIs" dxfId="14" priority="15" operator="equal">
      <formula>"N/A"</formula>
    </cfRule>
  </conditionalFormatting>
  <conditionalFormatting sqref="C39:D41">
    <cfRule type="cellIs" dxfId="13" priority="13" operator="equal">
      <formula>"OK"</formula>
    </cfRule>
    <cfRule type="cellIs" dxfId="12" priority="14" operator="equal">
      <formula>"NO"</formula>
    </cfRule>
  </conditionalFormatting>
  <conditionalFormatting sqref="C43:D43">
    <cfRule type="cellIs" dxfId="11" priority="12" operator="equal">
      <formula>"N/A"</formula>
    </cfRule>
  </conditionalFormatting>
  <conditionalFormatting sqref="C43:D43">
    <cfRule type="cellIs" dxfId="10" priority="10" operator="equal">
      <formula>"OK"</formula>
    </cfRule>
    <cfRule type="cellIs" dxfId="9" priority="11" operator="equal">
      <formula>"NO"</formula>
    </cfRule>
  </conditionalFormatting>
  <conditionalFormatting sqref="C42:D42">
    <cfRule type="cellIs" dxfId="8" priority="9" operator="equal">
      <formula>"N/A"</formula>
    </cfRule>
  </conditionalFormatting>
  <conditionalFormatting sqref="C42:D42">
    <cfRule type="cellIs" dxfId="7" priority="7" operator="equal">
      <formula>"OK"</formula>
    </cfRule>
    <cfRule type="cellIs" dxfId="6" priority="8" operator="equal">
      <formula>"NO"</formula>
    </cfRule>
  </conditionalFormatting>
  <conditionalFormatting sqref="C44:D45">
    <cfRule type="cellIs" dxfId="5" priority="6" operator="equal">
      <formula>"N/A"</formula>
    </cfRule>
  </conditionalFormatting>
  <conditionalFormatting sqref="C44:D45">
    <cfRule type="cellIs" dxfId="4" priority="4" operator="equal">
      <formula>"OK"</formula>
    </cfRule>
    <cfRule type="cellIs" dxfId="3" priority="5" operator="equal">
      <formula>"NO"</formula>
    </cfRule>
  </conditionalFormatting>
  <conditionalFormatting sqref="C13:D14">
    <cfRule type="cellIs" dxfId="2" priority="3" operator="equal">
      <formula>"N/A"</formula>
    </cfRule>
  </conditionalFormatting>
  <conditionalFormatting sqref="C13:D14">
    <cfRule type="cellIs" dxfId="1" priority="1" operator="equal">
      <formula>"OK"</formula>
    </cfRule>
    <cfRule type="cellIs" dxfId="0" priority="2" operator="equal">
      <formula>"NO"</formula>
    </cfRule>
  </conditionalFormatting>
  <pageMargins left="0.25" right="0.25" top="0.75" bottom="0.75" header="0.3" footer="0.3"/>
  <pageSetup paperSize="3" scale="70" orientation="landscape" r:id="rId1"/>
  <headerFooter differentFirst="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1. Totals</vt:lpstr>
      <vt:lpstr>2. Traffic</vt:lpstr>
      <vt:lpstr>2.1 Segments Map</vt:lpstr>
      <vt:lpstr>3. Potable Water</vt:lpstr>
      <vt:lpstr>4. Sanitary Sewer</vt:lpstr>
      <vt:lpstr>5. Solid Waste</vt:lpstr>
      <vt:lpstr>6. Recreation</vt:lpstr>
      <vt:lpstr>7. Schools</vt:lpstr>
      <vt:lpstr>8. Traffic Segments</vt:lpstr>
      <vt:lpstr>'1. Totals'!Print_Area</vt:lpstr>
      <vt:lpstr>'2. Traffic'!Print_Area</vt:lpstr>
      <vt:lpstr>'2.1 Segments Map'!Print_Area</vt:lpstr>
      <vt:lpstr>'3. Potable Water'!Print_Area</vt:lpstr>
      <vt:lpstr>'4. Sanitary Sewer'!Print_Area</vt:lpstr>
      <vt:lpstr>'5. Solid Waste'!Print_Area</vt:lpstr>
      <vt:lpstr>'6. Recreation'!Print_Area</vt:lpstr>
      <vt:lpstr>'7. Schools'!Print_Area</vt:lpstr>
      <vt:lpstr>'8. Traffic Segments'!Print_Area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J. Crockett</dc:creator>
  <cp:lastModifiedBy>Carson J. Crockett</cp:lastModifiedBy>
  <cp:lastPrinted>2026-04-06T15:00:21Z</cp:lastPrinted>
  <dcterms:created xsi:type="dcterms:W3CDTF">2025-01-06T18:19:56Z</dcterms:created>
  <dcterms:modified xsi:type="dcterms:W3CDTF">2026-04-13T16:32:01Z</dcterms:modified>
</cp:coreProperties>
</file>